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00" windowHeight="8175"/>
  </bookViews>
  <sheets>
    <sheet name="PRESUPUESTO_VS_PRESUPUESTO" sheetId="1" r:id="rId1"/>
  </sheets>
  <definedNames>
    <definedName name="_xlnm.Print_Area" localSheetId="0">PRESUPUESTO_VS_PRESUPUESTO!$A$6:$L$174</definedName>
    <definedName name="Print_Area" localSheetId="0">PRESUPUESTO_VS_PRESUPUESTO!#REF!</definedName>
    <definedName name="Print_Titles" localSheetId="0">PRESUPUESTO_VS_PRESUPUESTO!$5:$8</definedName>
    <definedName name="_xlnm.Print_Titles" localSheetId="0">PRESUPUESTO_VS_PRESUPUESTO!$1:$5</definedName>
  </definedNames>
  <calcPr calcId="145621"/>
</workbook>
</file>

<file path=xl/calcChain.xml><?xml version="1.0" encoding="utf-8"?>
<calcChain xmlns="http://schemas.openxmlformats.org/spreadsheetml/2006/main">
  <c r="H78" i="1" l="1"/>
  <c r="H67" i="1"/>
  <c r="H41" i="1" s="1"/>
  <c r="H8" i="1"/>
  <c r="H174" i="1"/>
  <c r="H169" i="1"/>
  <c r="H150" i="1"/>
  <c r="H145" i="1"/>
  <c r="H82" i="1"/>
  <c r="H6" i="1" l="1"/>
  <c r="E15" i="1" l="1"/>
  <c r="E16" i="1"/>
  <c r="E18" i="1"/>
  <c r="E27" i="1"/>
  <c r="E28" i="1"/>
  <c r="E8" i="1" l="1"/>
  <c r="K49" i="1"/>
  <c r="I49" i="1"/>
  <c r="K84" i="1"/>
  <c r="I84" i="1"/>
  <c r="K165" i="1"/>
  <c r="I165" i="1"/>
  <c r="K138" i="1"/>
  <c r="I138" i="1"/>
  <c r="K135" i="1"/>
  <c r="I135" i="1"/>
  <c r="K132" i="1"/>
  <c r="I132" i="1"/>
  <c r="K93" i="1"/>
  <c r="I93" i="1"/>
  <c r="D8" i="1" l="1"/>
  <c r="F8" i="1"/>
  <c r="C8" i="1"/>
  <c r="D41" i="1"/>
  <c r="E41" i="1"/>
  <c r="F41" i="1"/>
  <c r="C41" i="1"/>
  <c r="D82" i="1"/>
  <c r="E82" i="1"/>
  <c r="F82" i="1"/>
  <c r="C82" i="1"/>
  <c r="D145" i="1"/>
  <c r="E145" i="1"/>
  <c r="F145" i="1"/>
  <c r="F150" i="1"/>
  <c r="E150" i="1"/>
  <c r="D150" i="1"/>
  <c r="D169" i="1"/>
  <c r="E169" i="1"/>
  <c r="F169" i="1"/>
  <c r="C169" i="1"/>
  <c r="G10" i="1"/>
  <c r="K10" i="1" s="1"/>
  <c r="G11" i="1"/>
  <c r="K11" i="1" s="1"/>
  <c r="G12" i="1"/>
  <c r="K12" i="1" s="1"/>
  <c r="G13" i="1"/>
  <c r="K13" i="1" s="1"/>
  <c r="G14" i="1"/>
  <c r="K14" i="1" s="1"/>
  <c r="G15" i="1"/>
  <c r="K15" i="1" s="1"/>
  <c r="G16" i="1"/>
  <c r="K16" i="1" s="1"/>
  <c r="G17" i="1"/>
  <c r="K17" i="1" s="1"/>
  <c r="G18" i="1"/>
  <c r="K18" i="1" s="1"/>
  <c r="G19" i="1"/>
  <c r="K19" i="1" s="1"/>
  <c r="G20" i="1"/>
  <c r="K20" i="1" s="1"/>
  <c r="G21" i="1"/>
  <c r="L21" i="1" s="1"/>
  <c r="G22" i="1"/>
  <c r="K22" i="1" s="1"/>
  <c r="G23" i="1"/>
  <c r="K23" i="1" s="1"/>
  <c r="G24" i="1"/>
  <c r="K24" i="1" s="1"/>
  <c r="G25" i="1"/>
  <c r="L25" i="1" s="1"/>
  <c r="G26" i="1"/>
  <c r="K26" i="1" s="1"/>
  <c r="G27" i="1"/>
  <c r="K27" i="1" s="1"/>
  <c r="G28" i="1"/>
  <c r="K28" i="1" s="1"/>
  <c r="G29" i="1"/>
  <c r="L29" i="1" s="1"/>
  <c r="G30" i="1"/>
  <c r="K30" i="1" s="1"/>
  <c r="G31" i="1"/>
  <c r="K31" i="1" s="1"/>
  <c r="G32" i="1"/>
  <c r="K32" i="1" s="1"/>
  <c r="G33" i="1"/>
  <c r="K33" i="1" s="1"/>
  <c r="G34" i="1"/>
  <c r="K34" i="1" s="1"/>
  <c r="G35" i="1"/>
  <c r="K35" i="1" s="1"/>
  <c r="G36" i="1"/>
  <c r="K36" i="1" s="1"/>
  <c r="G37" i="1"/>
  <c r="L37" i="1" s="1"/>
  <c r="G38" i="1"/>
  <c r="K38" i="1" s="1"/>
  <c r="G39" i="1"/>
  <c r="K39" i="1" s="1"/>
  <c r="G42" i="1"/>
  <c r="K42" i="1" s="1"/>
  <c r="G43" i="1"/>
  <c r="G44" i="1"/>
  <c r="K44" i="1" s="1"/>
  <c r="G45" i="1"/>
  <c r="G46" i="1"/>
  <c r="L46" i="1" s="1"/>
  <c r="G47" i="1"/>
  <c r="G48" i="1"/>
  <c r="G50" i="1"/>
  <c r="G51" i="1"/>
  <c r="G52" i="1"/>
  <c r="L52" i="1" s="1"/>
  <c r="G53" i="1"/>
  <c r="L53" i="1" s="1"/>
  <c r="G54" i="1"/>
  <c r="G55" i="1"/>
  <c r="L55" i="1" s="1"/>
  <c r="G56" i="1"/>
  <c r="L56" i="1" s="1"/>
  <c r="G57" i="1"/>
  <c r="L57" i="1" s="1"/>
  <c r="G58" i="1"/>
  <c r="G59" i="1"/>
  <c r="G60" i="1"/>
  <c r="L60" i="1" s="1"/>
  <c r="G61" i="1"/>
  <c r="L61" i="1" s="1"/>
  <c r="G62" i="1"/>
  <c r="G63" i="1"/>
  <c r="L63" i="1" s="1"/>
  <c r="G64" i="1"/>
  <c r="K64" i="1" s="1"/>
  <c r="G65" i="1"/>
  <c r="L65" i="1" s="1"/>
  <c r="G66" i="1"/>
  <c r="K66" i="1" s="1"/>
  <c r="G67" i="1"/>
  <c r="G68" i="1"/>
  <c r="L68" i="1" s="1"/>
  <c r="G69" i="1"/>
  <c r="L69" i="1" s="1"/>
  <c r="G70" i="1"/>
  <c r="K70" i="1" s="1"/>
  <c r="G71" i="1"/>
  <c r="K71" i="1" s="1"/>
  <c r="G72" i="1"/>
  <c r="G73" i="1"/>
  <c r="K73" i="1" s="1"/>
  <c r="G74" i="1"/>
  <c r="G75" i="1"/>
  <c r="K75" i="1" s="1"/>
  <c r="G76" i="1"/>
  <c r="L76" i="1" s="1"/>
  <c r="G77" i="1"/>
  <c r="K77" i="1" s="1"/>
  <c r="G78" i="1"/>
  <c r="G79" i="1"/>
  <c r="G80" i="1"/>
  <c r="L80" i="1" s="1"/>
  <c r="G83" i="1"/>
  <c r="L83" i="1" s="1"/>
  <c r="G85" i="1"/>
  <c r="G86" i="1"/>
  <c r="G87" i="1"/>
  <c r="L87" i="1" s="1"/>
  <c r="G88" i="1"/>
  <c r="K88" i="1" s="1"/>
  <c r="G89" i="1"/>
  <c r="G90" i="1"/>
  <c r="K90" i="1" s="1"/>
  <c r="G91" i="1"/>
  <c r="L91" i="1" s="1"/>
  <c r="G92" i="1"/>
  <c r="K92" i="1" s="1"/>
  <c r="G94" i="1"/>
  <c r="L94" i="1" s="1"/>
  <c r="G95" i="1"/>
  <c r="K95" i="1" s="1"/>
  <c r="G96" i="1"/>
  <c r="K96" i="1" s="1"/>
  <c r="G97" i="1"/>
  <c r="K97" i="1" s="1"/>
  <c r="G98" i="1"/>
  <c r="G99" i="1"/>
  <c r="K99" i="1" s="1"/>
  <c r="G100" i="1"/>
  <c r="L100" i="1" s="1"/>
  <c r="G101" i="1"/>
  <c r="L101" i="1" s="1"/>
  <c r="G102" i="1"/>
  <c r="G103" i="1"/>
  <c r="G104" i="1"/>
  <c r="K104" i="1" s="1"/>
  <c r="G105" i="1"/>
  <c r="L105" i="1" s="1"/>
  <c r="G106" i="1"/>
  <c r="G107" i="1"/>
  <c r="G108" i="1"/>
  <c r="K108" i="1" s="1"/>
  <c r="G109" i="1"/>
  <c r="K109" i="1" s="1"/>
  <c r="G110" i="1"/>
  <c r="G111" i="1"/>
  <c r="G112" i="1"/>
  <c r="K112" i="1" s="1"/>
  <c r="G113" i="1"/>
  <c r="K113" i="1" s="1"/>
  <c r="G114" i="1"/>
  <c r="G115" i="1"/>
  <c r="G116" i="1"/>
  <c r="K116" i="1" s="1"/>
  <c r="G117" i="1"/>
  <c r="K117" i="1" s="1"/>
  <c r="G118" i="1"/>
  <c r="G119" i="1"/>
  <c r="G120" i="1"/>
  <c r="K120" i="1" s="1"/>
  <c r="G121" i="1"/>
  <c r="K121" i="1" s="1"/>
  <c r="G122" i="1"/>
  <c r="G123" i="1"/>
  <c r="G124" i="1"/>
  <c r="K124" i="1" s="1"/>
  <c r="G125" i="1"/>
  <c r="L125" i="1" s="1"/>
  <c r="G126" i="1"/>
  <c r="G127" i="1"/>
  <c r="G128" i="1"/>
  <c r="K128" i="1" s="1"/>
  <c r="G129" i="1"/>
  <c r="K129" i="1" s="1"/>
  <c r="G130" i="1"/>
  <c r="G131" i="1"/>
  <c r="G133" i="1"/>
  <c r="K133" i="1" s="1"/>
  <c r="G134" i="1"/>
  <c r="G136" i="1"/>
  <c r="G137" i="1"/>
  <c r="L137" i="1" s="1"/>
  <c r="G139" i="1"/>
  <c r="K139" i="1" s="1"/>
  <c r="G140" i="1"/>
  <c r="L140" i="1" s="1"/>
  <c r="G141" i="1"/>
  <c r="G142" i="1"/>
  <c r="G143" i="1"/>
  <c r="K143" i="1" s="1"/>
  <c r="G146" i="1"/>
  <c r="L146" i="1" s="1"/>
  <c r="G147" i="1"/>
  <c r="G148" i="1"/>
  <c r="G151" i="1"/>
  <c r="G152" i="1"/>
  <c r="K152" i="1" s="1"/>
  <c r="G153" i="1"/>
  <c r="K153" i="1" s="1"/>
  <c r="G154" i="1"/>
  <c r="G155" i="1"/>
  <c r="G156" i="1"/>
  <c r="L156" i="1" s="1"/>
  <c r="G157" i="1"/>
  <c r="G158" i="1"/>
  <c r="K158" i="1" s="1"/>
  <c r="G159" i="1"/>
  <c r="G160" i="1"/>
  <c r="L160" i="1" s="1"/>
  <c r="G161" i="1"/>
  <c r="G162" i="1"/>
  <c r="G163" i="1"/>
  <c r="G164" i="1"/>
  <c r="K164" i="1" s="1"/>
  <c r="G166" i="1"/>
  <c r="G167" i="1"/>
  <c r="K167" i="1" s="1"/>
  <c r="G170" i="1"/>
  <c r="G171" i="1"/>
  <c r="L171" i="1" s="1"/>
  <c r="G172" i="1"/>
  <c r="G175" i="1"/>
  <c r="G176" i="1"/>
  <c r="G9" i="1"/>
  <c r="K9" i="1" s="1"/>
  <c r="D174" i="1"/>
  <c r="E174" i="1"/>
  <c r="F174" i="1"/>
  <c r="C174" i="1"/>
  <c r="C150" i="1"/>
  <c r="C145" i="1"/>
  <c r="I10" i="1"/>
  <c r="J10" i="1"/>
  <c r="I11" i="1"/>
  <c r="J11" i="1"/>
  <c r="L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L20" i="1"/>
  <c r="I21" i="1"/>
  <c r="J21" i="1"/>
  <c r="I22" i="1"/>
  <c r="J22" i="1"/>
  <c r="I23" i="1"/>
  <c r="J23" i="1"/>
  <c r="I24" i="1"/>
  <c r="J24" i="1"/>
  <c r="L24" i="1"/>
  <c r="I25" i="1"/>
  <c r="J25" i="1"/>
  <c r="I26" i="1"/>
  <c r="J26" i="1"/>
  <c r="L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L36" i="1"/>
  <c r="I37" i="1"/>
  <c r="J37" i="1"/>
  <c r="I38" i="1"/>
  <c r="J38" i="1"/>
  <c r="I39" i="1"/>
  <c r="J39" i="1"/>
  <c r="I42" i="1"/>
  <c r="J42" i="1"/>
  <c r="I43" i="1"/>
  <c r="J43" i="1"/>
  <c r="I44" i="1"/>
  <c r="I45" i="1"/>
  <c r="J45" i="1"/>
  <c r="K45" i="1"/>
  <c r="L45" i="1"/>
  <c r="I46" i="1"/>
  <c r="J46" i="1"/>
  <c r="I47" i="1"/>
  <c r="J47" i="1"/>
  <c r="I48" i="1"/>
  <c r="J48" i="1"/>
  <c r="I50" i="1"/>
  <c r="J50" i="1"/>
  <c r="K50" i="1"/>
  <c r="L50" i="1"/>
  <c r="I51" i="1"/>
  <c r="I52" i="1"/>
  <c r="J52" i="1"/>
  <c r="I53" i="1"/>
  <c r="J53" i="1"/>
  <c r="I54" i="1"/>
  <c r="K54" i="1"/>
  <c r="L54" i="1"/>
  <c r="I55" i="1"/>
  <c r="J55" i="1"/>
  <c r="K55" i="1"/>
  <c r="I56" i="1"/>
  <c r="J56" i="1"/>
  <c r="I57" i="1"/>
  <c r="J57" i="1"/>
  <c r="K57" i="1"/>
  <c r="I58" i="1"/>
  <c r="J58" i="1"/>
  <c r="K58" i="1"/>
  <c r="L58" i="1"/>
  <c r="I59" i="1"/>
  <c r="J59" i="1"/>
  <c r="I60" i="1"/>
  <c r="J60" i="1"/>
  <c r="I61" i="1"/>
  <c r="I62" i="1"/>
  <c r="J62" i="1"/>
  <c r="I63" i="1"/>
  <c r="J63" i="1"/>
  <c r="I64" i="1"/>
  <c r="J64" i="1"/>
  <c r="I65" i="1"/>
  <c r="J65" i="1"/>
  <c r="I66" i="1"/>
  <c r="J66" i="1"/>
  <c r="L66" i="1"/>
  <c r="I67" i="1"/>
  <c r="J67" i="1"/>
  <c r="I68" i="1"/>
  <c r="J68" i="1"/>
  <c r="I69" i="1"/>
  <c r="K69" i="1"/>
  <c r="I70" i="1"/>
  <c r="J70" i="1"/>
  <c r="L70" i="1"/>
  <c r="I71" i="1"/>
  <c r="J71" i="1"/>
  <c r="L71" i="1"/>
  <c r="I72" i="1"/>
  <c r="I73" i="1"/>
  <c r="J73" i="1"/>
  <c r="L73" i="1"/>
  <c r="I74" i="1"/>
  <c r="J74" i="1"/>
  <c r="K74" i="1"/>
  <c r="L74" i="1"/>
  <c r="I75" i="1"/>
  <c r="J75" i="1"/>
  <c r="I76" i="1"/>
  <c r="J76" i="1"/>
  <c r="I77" i="1"/>
  <c r="J77" i="1"/>
  <c r="L77" i="1"/>
  <c r="I78" i="1"/>
  <c r="J78" i="1"/>
  <c r="K78" i="1"/>
  <c r="L78" i="1"/>
  <c r="I79" i="1"/>
  <c r="J79" i="1"/>
  <c r="L79" i="1"/>
  <c r="I80" i="1"/>
  <c r="J80" i="1"/>
  <c r="I83" i="1"/>
  <c r="J83" i="1"/>
  <c r="K83" i="1"/>
  <c r="I85" i="1"/>
  <c r="J85" i="1"/>
  <c r="K85" i="1"/>
  <c r="L85" i="1"/>
  <c r="I86" i="1"/>
  <c r="J86" i="1"/>
  <c r="K86" i="1"/>
  <c r="I87" i="1"/>
  <c r="J87" i="1"/>
  <c r="I88" i="1"/>
  <c r="J88" i="1"/>
  <c r="I89" i="1"/>
  <c r="J89" i="1"/>
  <c r="K89" i="1"/>
  <c r="L89" i="1"/>
  <c r="I90" i="1"/>
  <c r="J90" i="1"/>
  <c r="L90" i="1"/>
  <c r="I91" i="1"/>
  <c r="J91" i="1"/>
  <c r="I92" i="1"/>
  <c r="J92" i="1"/>
  <c r="I94" i="1"/>
  <c r="J94" i="1"/>
  <c r="I95" i="1"/>
  <c r="J95" i="1"/>
  <c r="L95" i="1"/>
  <c r="I96" i="1"/>
  <c r="J96" i="1"/>
  <c r="I97" i="1"/>
  <c r="J97" i="1"/>
  <c r="I98" i="1"/>
  <c r="K98" i="1"/>
  <c r="L98" i="1"/>
  <c r="I99" i="1"/>
  <c r="I100" i="1"/>
  <c r="I101" i="1"/>
  <c r="J101" i="1"/>
  <c r="I102" i="1"/>
  <c r="J102" i="1"/>
  <c r="K102" i="1"/>
  <c r="L102" i="1"/>
  <c r="I103" i="1"/>
  <c r="J103" i="1"/>
  <c r="K103" i="1"/>
  <c r="L103" i="1"/>
  <c r="I104" i="1"/>
  <c r="L104" i="1"/>
  <c r="I105" i="1"/>
  <c r="J105" i="1"/>
  <c r="K105" i="1"/>
  <c r="I106" i="1"/>
  <c r="J106" i="1"/>
  <c r="K106" i="1"/>
  <c r="L106" i="1"/>
  <c r="I107" i="1"/>
  <c r="K107" i="1"/>
  <c r="L107" i="1"/>
  <c r="I108" i="1"/>
  <c r="J108" i="1"/>
  <c r="I109" i="1"/>
  <c r="J109" i="1"/>
  <c r="I110" i="1"/>
  <c r="J110" i="1"/>
  <c r="K110" i="1"/>
  <c r="L110" i="1"/>
  <c r="I111" i="1"/>
  <c r="J111" i="1"/>
  <c r="K111" i="1"/>
  <c r="L111" i="1"/>
  <c r="I112" i="1"/>
  <c r="J112" i="1"/>
  <c r="I113" i="1"/>
  <c r="J113" i="1"/>
  <c r="I114" i="1"/>
  <c r="J114" i="1"/>
  <c r="K114" i="1"/>
  <c r="L114" i="1"/>
  <c r="I115" i="1"/>
  <c r="J115" i="1"/>
  <c r="K115" i="1"/>
  <c r="L115" i="1"/>
  <c r="I116" i="1"/>
  <c r="J116" i="1"/>
  <c r="I117" i="1"/>
  <c r="J117" i="1"/>
  <c r="L117" i="1"/>
  <c r="I118" i="1"/>
  <c r="J118" i="1"/>
  <c r="K118" i="1"/>
  <c r="L118" i="1"/>
  <c r="I119" i="1"/>
  <c r="J119" i="1"/>
  <c r="K119" i="1"/>
  <c r="L119" i="1"/>
  <c r="I120" i="1"/>
  <c r="L120" i="1"/>
  <c r="I121" i="1"/>
  <c r="J121" i="1"/>
  <c r="I122" i="1"/>
  <c r="J122" i="1"/>
  <c r="K122" i="1"/>
  <c r="L122" i="1"/>
  <c r="I123" i="1"/>
  <c r="J123" i="1"/>
  <c r="K123" i="1"/>
  <c r="L123" i="1"/>
  <c r="I124" i="1"/>
  <c r="J124" i="1"/>
  <c r="I125" i="1"/>
  <c r="J125" i="1"/>
  <c r="I126" i="1"/>
  <c r="K126" i="1"/>
  <c r="I127" i="1"/>
  <c r="J127" i="1"/>
  <c r="K127" i="1"/>
  <c r="L127" i="1"/>
  <c r="I128" i="1"/>
  <c r="J128" i="1"/>
  <c r="I129" i="1"/>
  <c r="J129" i="1"/>
  <c r="I130" i="1"/>
  <c r="J130" i="1"/>
  <c r="K130" i="1"/>
  <c r="L130" i="1"/>
  <c r="I131" i="1"/>
  <c r="J131" i="1"/>
  <c r="K131" i="1"/>
  <c r="L131" i="1"/>
  <c r="I133" i="1"/>
  <c r="I134" i="1"/>
  <c r="K134" i="1"/>
  <c r="I136" i="1"/>
  <c r="J136" i="1"/>
  <c r="K136" i="1"/>
  <c r="I137" i="1"/>
  <c r="J137" i="1"/>
  <c r="K137" i="1"/>
  <c r="I139" i="1"/>
  <c r="J139" i="1"/>
  <c r="L139" i="1"/>
  <c r="I140" i="1"/>
  <c r="J140" i="1"/>
  <c r="K140" i="1"/>
  <c r="I141" i="1"/>
  <c r="J141" i="1"/>
  <c r="K141" i="1"/>
  <c r="L141" i="1"/>
  <c r="I142" i="1"/>
  <c r="K142" i="1"/>
  <c r="I143" i="1"/>
  <c r="I146" i="1"/>
  <c r="J146" i="1"/>
  <c r="I147" i="1"/>
  <c r="J147" i="1"/>
  <c r="K147" i="1"/>
  <c r="L147" i="1"/>
  <c r="I148" i="1"/>
  <c r="J148" i="1"/>
  <c r="K148" i="1"/>
  <c r="L148" i="1"/>
  <c r="I151" i="1"/>
  <c r="J151" i="1"/>
  <c r="I152" i="1"/>
  <c r="J152" i="1"/>
  <c r="I153" i="1"/>
  <c r="J153" i="1"/>
  <c r="I154" i="1"/>
  <c r="J154" i="1"/>
  <c r="K154" i="1"/>
  <c r="L154" i="1"/>
  <c r="I155" i="1"/>
  <c r="J155" i="1"/>
  <c r="K155" i="1"/>
  <c r="L155" i="1"/>
  <c r="I156" i="1"/>
  <c r="J156" i="1"/>
  <c r="K156" i="1"/>
  <c r="I157" i="1"/>
  <c r="J157" i="1"/>
  <c r="K157" i="1"/>
  <c r="L157" i="1"/>
  <c r="I158" i="1"/>
  <c r="L158" i="1"/>
  <c r="I159" i="1"/>
  <c r="J159" i="1"/>
  <c r="K159" i="1"/>
  <c r="I160" i="1"/>
  <c r="J160" i="1"/>
  <c r="I161" i="1"/>
  <c r="K161" i="1"/>
  <c r="I162" i="1"/>
  <c r="I163" i="1"/>
  <c r="J163" i="1"/>
  <c r="K163" i="1"/>
  <c r="L163" i="1"/>
  <c r="I164" i="1"/>
  <c r="I166" i="1"/>
  <c r="J166" i="1"/>
  <c r="K166" i="1"/>
  <c r="L166" i="1"/>
  <c r="I167" i="1"/>
  <c r="J167" i="1"/>
  <c r="L167" i="1"/>
  <c r="I170" i="1"/>
  <c r="K170" i="1"/>
  <c r="L170" i="1"/>
  <c r="I171" i="1"/>
  <c r="J171" i="1"/>
  <c r="K171" i="1"/>
  <c r="I172" i="1"/>
  <c r="J172" i="1"/>
  <c r="K172" i="1"/>
  <c r="L172" i="1"/>
  <c r="I175" i="1"/>
  <c r="J175" i="1"/>
  <c r="K175" i="1"/>
  <c r="L175" i="1"/>
  <c r="I176" i="1"/>
  <c r="J176" i="1"/>
  <c r="K176" i="1"/>
  <c r="L176" i="1"/>
  <c r="L121" i="1" l="1"/>
  <c r="L113" i="1"/>
  <c r="L92" i="1"/>
  <c r="K61" i="1"/>
  <c r="L164" i="1"/>
  <c r="K160" i="1"/>
  <c r="L88" i="1"/>
  <c r="K53" i="1"/>
  <c r="K146" i="1"/>
  <c r="K125" i="1"/>
  <c r="K101" i="1"/>
  <c r="K65" i="1"/>
  <c r="L152" i="1"/>
  <c r="L129" i="1"/>
  <c r="L109" i="1"/>
  <c r="L38" i="1"/>
  <c r="L34" i="1"/>
  <c r="L75" i="1"/>
  <c r="K63" i="1"/>
  <c r="K60" i="1"/>
  <c r="K46" i="1"/>
  <c r="K37" i="1"/>
  <c r="K76" i="1"/>
  <c r="L28" i="1"/>
  <c r="G174" i="1"/>
  <c r="L174" i="1" s="1"/>
  <c r="L23" i="1"/>
  <c r="L16" i="1"/>
  <c r="K162" i="1"/>
  <c r="K151" i="1"/>
  <c r="L151" i="1"/>
  <c r="L136" i="1"/>
  <c r="L86" i="1"/>
  <c r="K79" i="1"/>
  <c r="K67" i="1"/>
  <c r="L62" i="1"/>
  <c r="K62" i="1"/>
  <c r="L59" i="1"/>
  <c r="K59" i="1"/>
  <c r="L51" i="1"/>
  <c r="L48" i="1"/>
  <c r="K48" i="1"/>
  <c r="L47" i="1"/>
  <c r="L43" i="1"/>
  <c r="L42" i="1"/>
  <c r="L33" i="1"/>
  <c r="K21" i="1"/>
  <c r="K174" i="1"/>
  <c r="L35" i="1"/>
  <c r="L12" i="1"/>
  <c r="F6" i="1"/>
  <c r="C6" i="1"/>
  <c r="E6" i="1"/>
  <c r="I174" i="1"/>
  <c r="L32" i="1"/>
  <c r="L14" i="1"/>
  <c r="I169" i="1"/>
  <c r="G169" i="1"/>
  <c r="L169" i="1" s="1"/>
  <c r="G145" i="1"/>
  <c r="J169" i="1"/>
  <c r="J145" i="1"/>
  <c r="I145" i="1"/>
  <c r="I150" i="1"/>
  <c r="K145" i="1"/>
  <c r="L143" i="1"/>
  <c r="L124" i="1"/>
  <c r="L108" i="1"/>
  <c r="K80" i="1"/>
  <c r="K43" i="1"/>
  <c r="K25" i="1"/>
  <c r="L128" i="1"/>
  <c r="L112" i="1"/>
  <c r="K100" i="1"/>
  <c r="K87" i="1"/>
  <c r="K68" i="1"/>
  <c r="L64" i="1"/>
  <c r="K29" i="1"/>
  <c r="L116" i="1"/>
  <c r="K91" i="1"/>
  <c r="K72" i="1"/>
  <c r="L96" i="1"/>
  <c r="K56" i="1"/>
  <c r="L17" i="1"/>
  <c r="L13" i="1"/>
  <c r="K52" i="1"/>
  <c r="K47" i="1"/>
  <c r="L22" i="1"/>
  <c r="I82" i="1"/>
  <c r="I41" i="1"/>
  <c r="K169" i="1"/>
  <c r="L162" i="1"/>
  <c r="L153" i="1"/>
  <c r="G150" i="1"/>
  <c r="L97" i="1"/>
  <c r="K94" i="1"/>
  <c r="G82" i="1"/>
  <c r="L82" i="1" s="1"/>
  <c r="L67" i="1"/>
  <c r="K51" i="1"/>
  <c r="G41" i="1"/>
  <c r="L41" i="1" s="1"/>
  <c r="L10" i="1"/>
  <c r="D6" i="1"/>
  <c r="D5" i="1" s="1"/>
  <c r="L39" i="1"/>
  <c r="L31" i="1"/>
  <c r="L30" i="1"/>
  <c r="L27" i="1"/>
  <c r="L19" i="1"/>
  <c r="L18" i="1"/>
  <c r="G8" i="1"/>
  <c r="L15" i="1"/>
  <c r="J41" i="1"/>
  <c r="J174" i="1"/>
  <c r="J150" i="1"/>
  <c r="J82" i="1"/>
  <c r="J9" i="1"/>
  <c r="I9" i="1"/>
  <c r="I8" i="1" s="1"/>
  <c r="K150" i="1" l="1"/>
  <c r="K82" i="1"/>
  <c r="K41" i="1"/>
  <c r="I6" i="1"/>
  <c r="G6" i="1"/>
  <c r="L150" i="1"/>
  <c r="L145" i="1"/>
  <c r="L8" i="1"/>
  <c r="J8" i="1"/>
  <c r="K8" i="1"/>
  <c r="L9" i="1"/>
  <c r="K6" i="1" l="1"/>
  <c r="J6" i="1"/>
  <c r="L6" i="1"/>
</calcChain>
</file>

<file path=xl/sharedStrings.xml><?xml version="1.0" encoding="utf-8"?>
<sst xmlns="http://schemas.openxmlformats.org/spreadsheetml/2006/main" count="183" uniqueCount="181">
  <si>
    <t>PARTIDA ESPECIFICA</t>
  </si>
  <si>
    <t>COMPARATIVOS</t>
  </si>
  <si>
    <t>AMPLIACIONES</t>
  </si>
  <si>
    <t>TRANSFERENCIAS</t>
  </si>
  <si>
    <t>MODIFICADO</t>
  </si>
  <si>
    <t>Número</t>
  </si>
  <si>
    <t>Descripción</t>
  </si>
  <si>
    <t>Reducción</t>
  </si>
  <si>
    <t>Ampliación</t>
  </si>
  <si>
    <t>Cantidad</t>
  </si>
  <si>
    <t>%</t>
  </si>
  <si>
    <t>TOTAL</t>
  </si>
  <si>
    <t>Servicios Personales</t>
  </si>
  <si>
    <t>Dietas y retribuciones</t>
  </si>
  <si>
    <t>Sueldo tabular al personal permanente</t>
  </si>
  <si>
    <t>Sueldo tabular al personal eventual</t>
  </si>
  <si>
    <t>Servicio social a estudiantes y profesionistas</t>
  </si>
  <si>
    <t>Primas por años de servicios efectivos prestados</t>
  </si>
  <si>
    <t>Prima de antigüedad</t>
  </si>
  <si>
    <t>Prima vacacional</t>
  </si>
  <si>
    <t>Gratificación de fin de año</t>
  </si>
  <si>
    <t>Tiempo extraordinario</t>
  </si>
  <si>
    <t>Compensaciones</t>
  </si>
  <si>
    <t>Aportaciones patronales de servicio médico</t>
  </si>
  <si>
    <t>Aportaciones patronales de fondo de pensiones</t>
  </si>
  <si>
    <t>Seguro de vida</t>
  </si>
  <si>
    <t>Seguro de vida Magistrados Jueces y Consejeros</t>
  </si>
  <si>
    <t>Seguro de gastos médicos al personal de confianza (Mayores)</t>
  </si>
  <si>
    <t>Seguro gastos médicos mayores Magistrados Jueces y Consejeros</t>
  </si>
  <si>
    <t>Indemnizaciones</t>
  </si>
  <si>
    <t>Pensiones y jubilaciones por convenio otros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</si>
  <si>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</si>
  <si>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</si>
  <si>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</si>
  <si>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</si>
  <si>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</si>
  <si>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</si>
  <si>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</si>
  <si>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Inscripción en cursos para el personal</t>
  </si>
  <si>
    <t>Otras prestaciones</t>
  </si>
  <si>
    <t>Gastos médicos menores Magistrados Jueces y Consejeros</t>
  </si>
  <si>
    <t>Servicios médicos</t>
  </si>
  <si>
    <t>Reserva para incremento en percepciones</t>
  </si>
  <si>
    <t>Estímulo por productividad</t>
  </si>
  <si>
    <t>Materiales y Suministros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</si>
  <si>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</si>
  <si>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</si>
  <si>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</si>
  <si>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comunicación</t>
  </si>
  <si>
    <t>Material impreso y de apoyo informativo</t>
  </si>
  <si>
    <t>Material de limpieza</t>
  </si>
  <si>
    <t>Material para credencialización</t>
  </si>
  <si>
    <t>Alimentación de personal</t>
  </si>
  <si>
    <t>Agua y hielo para consumo humano</t>
  </si>
  <si>
    <t>Artículos de cafetería</t>
  </si>
  <si>
    <t>Utensilios para el servicio de alimentación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</si>
  <si>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</si>
  <si>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</si>
  <si>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</si>
  <si>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</si>
  <si>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</si>
  <si>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</si>
  <si>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</si>
  <si>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</si>
  <si>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</si>
  <si>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</si>
  <si>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Materiales, accesorios y suministros de laboratorio</t>
  </si>
  <si>
    <t>Combustibles</t>
  </si>
  <si>
    <t>Lubricantes y aditivos</t>
  </si>
  <si>
    <t>Vestuario y uniformes</t>
  </si>
  <si>
    <t>Vestuario, uniformes exclusivos del SEMEFO</t>
  </si>
  <si>
    <t>Ropa de protección personal</t>
  </si>
  <si>
    <t>Artículos deportivos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</si>
  <si>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</si>
  <si>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</si>
  <si>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</si>
  <si>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mobiliario y equipo educacional y recreativo</t>
  </si>
  <si>
    <t>Refacciones y accesorios menores de equipo de cómputo y tecnologías de la información</t>
  </si>
  <si>
    <t>Refacciones y accesorios menores de equipo de transporte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</si>
  <si>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</si>
  <si>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</si>
  <si>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</si>
  <si>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 de energía eléctrica</t>
  </si>
  <si>
    <t>Servicio de agua potable</t>
  </si>
  <si>
    <t>Servicio telefónico tradicional</t>
  </si>
  <si>
    <t>Servicio de telefonía celular</t>
  </si>
  <si>
    <t>Servicios de telecomunicaciones y satélites</t>
  </si>
  <si>
    <t>Servicio de acceso a internet, redes y procesamiento de información</t>
  </si>
  <si>
    <t>Servicio postal y telegráfico y mensajería</t>
  </si>
  <si>
    <t>Arrendamiento de edificios y locales</t>
  </si>
  <si>
    <t>Arrendamiento mobiliario y equipo de administración, educacional recreativo y bienes informáticos</t>
  </si>
  <si>
    <t>Arrendamiento de activos intangibles</t>
  </si>
  <si>
    <t>Otros arrendamientos</t>
  </si>
  <si>
    <t>Servicios legales y asesorías en materia jurídica económica y contable</t>
  </si>
  <si>
    <t>Servicios y asesorías en materia de Ingeniería, Arquitectura y Diseño</t>
  </si>
  <si>
    <t>Servicios de capacitación</t>
  </si>
  <si>
    <t>Servicios de apoyo administrativo y fotocopiado</t>
  </si>
  <si>
    <t>Servicios de impresión</t>
  </si>
  <si>
    <t>Otros servicios de apoyo administrativo</t>
  </si>
  <si>
    <t>Servicio de vigilancia y monitoreo</t>
  </si>
  <si>
    <t>Intereses, comisiones y servicios bancarios</t>
  </si>
  <si>
    <t>Avalúos no relacionados con la ejecución de la obra</t>
  </si>
  <si>
    <t>Servicio de traslado y custodia de valores</t>
  </si>
  <si>
    <t>Seguros de responsabilidad patrimonial y fianzas</t>
  </si>
  <si>
    <t>Seguros de bienes patrimoniales</t>
  </si>
  <si>
    <t>Fletes y maniobras</t>
  </si>
  <si>
    <t>Conservación y mantenimiento menor de inmuebles</t>
  </si>
  <si>
    <t>Instalación, reparación y mantenimiento de mobiliario y equipo de administración</t>
  </si>
  <si>
    <t>Instalación, reparación y mantenimiento de equipo de cómputo y tecnologías de la información</t>
  </si>
  <si>
    <t>Instalación, reparación y mantenimiento de equipo e instrumental médico y de laboratorio</t>
  </si>
  <si>
    <t>Reparación y mantenimiento de equipo de transporte</t>
  </si>
  <si>
    <t>Instalación, reparación y mantenimiento de sistemas de aire acondicionado, calefacción y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</si>
  <si>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</si>
  <si>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</si>
  <si>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</si>
  <si>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</t>
  </si>
  <si>
    <t>Servicios de lavandería</t>
  </si>
  <si>
    <t>Servicios de recolección y manejo de desechos</t>
  </si>
  <si>
    <t>Servicios de jardinería</t>
  </si>
  <si>
    <t>Servicios de fumigación</t>
  </si>
  <si>
    <t>Servicios de difusión institucional</t>
  </si>
  <si>
    <t>Servicios de creatividad, preproducción y producción de publicidad</t>
  </si>
  <si>
    <t>Servicios de revelado de fotografías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</si>
  <si>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</si>
  <si>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</si>
  <si>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</si>
  <si>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</si>
  <si>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</si>
  <si>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</si>
  <si>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</si>
  <si>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Peajes</t>
  </si>
  <si>
    <t>Hospedaje y pasajes de invitados</t>
  </si>
  <si>
    <t>Reuniones de trabajo</t>
  </si>
  <si>
    <t>Gastos de representación</t>
  </si>
  <si>
    <t>Servicios funerarios y de cementerios</t>
  </si>
  <si>
    <t>Impuestos y derechos</t>
  </si>
  <si>
    <t>Otros gastos por responsabilidad</t>
  </si>
  <si>
    <t>Transferencias, Asignaciones, Subsidios y otras ayudas</t>
  </si>
  <si>
    <t>Ayudas sociales a personas</t>
  </si>
  <si>
    <t>Cuotas a Organismos Nacionales</t>
  </si>
  <si>
    <t>Transferencias a Fideicomisos del Poder Judicial</t>
  </si>
  <si>
    <t>Bienes muebles, inmuebles e intangibles</t>
  </si>
  <si>
    <t>Muebles de oficina y estantería</t>
  </si>
  <si>
    <t>Bienes artísticos, culturales y científicos</t>
  </si>
  <si>
    <t>Equipo de cómputo y tecnología de la información</t>
  </si>
  <si>
    <t>Adquisición de impresor</t>
  </si>
  <si>
    <t>Equipo de cómputo diverso</t>
  </si>
  <si>
    <t>Otros mobiliarios y equipos de administración</t>
  </si>
  <si>
    <t>Equipos y aparatos audiovisuales</t>
  </si>
  <si>
    <t>Camaras fotográficas y de video</t>
  </si>
  <si>
    <t>Equipo médico y de laboratorio</t>
  </si>
  <si>
    <t>Instrumental médico y de laboratorio</t>
  </si>
  <si>
    <t>Vehículos terrestres</t>
  </si>
  <si>
    <t>Maquinaria y equipo de aire acondicionado</t>
  </si>
  <si>
    <t>Equipo de comunicación y telefonía</t>
  </si>
  <si>
    <t>Equipos de generación eléctrica, aparatos y accesorios eléctricos</t>
  </si>
  <si>
    <t>Otros equipos</t>
  </si>
  <si>
    <t>Software</t>
  </si>
  <si>
    <t>Inversión pública</t>
  </si>
  <si>
    <t>Acabados y otros trabajos especializados en bienes propios</t>
  </si>
  <si>
    <t>Inversiones Financieras y Otras Provisiones</t>
  </si>
  <si>
    <t>Inversiones en Fideicomisos del Poder Judicial</t>
  </si>
  <si>
    <t>Erogaciones imprevistas</t>
  </si>
  <si>
    <t xml:space="preserve">Otros equipos menores </t>
  </si>
  <si>
    <t>Fibras sintéticas, hules, plasticos y derivados</t>
  </si>
  <si>
    <t>Servicios de consultoría en tecnologías de la información</t>
  </si>
  <si>
    <t>Edificaciones no habitacionales en bienes de dominio público</t>
  </si>
  <si>
    <t>Edificaciones no habitacionales en bienes propios</t>
  </si>
  <si>
    <t>PRESUPUESTO INICIAL 2021</t>
  </si>
  <si>
    <t>PROYECTO PRESUPUESTAL 2022</t>
  </si>
  <si>
    <t>Proyecto 2022 Vs Presupuesto Inicial 2021</t>
  </si>
  <si>
    <t>Proyecto de Presupuesto 2022 Vs Presupuesto Modificado Autorizado 2021</t>
  </si>
  <si>
    <t>CUADRO COMPARATIVO: PROYECTO DE PRESUPUESTO 2022 Vs. PRESUPUESTO INICIAL AUTORIZADO Y PRESUPUESTO AUTORIZADO MODIFICADO 2021</t>
  </si>
  <si>
    <t>PRESUPUESTO AUTORIZADO EJERCICIO 2021</t>
  </si>
  <si>
    <t>Herramientas y maquinas-herramienta</t>
  </si>
  <si>
    <t>Material didáctico</t>
  </si>
  <si>
    <t>Gas butano y propano</t>
  </si>
  <si>
    <t>Arrendamiento de maquinaria y herramientas</t>
  </si>
  <si>
    <t>Renta de vehículos por comisiones en el país</t>
  </si>
  <si>
    <t>Otros servicios por comisiones en el país y en el extranjero</t>
  </si>
  <si>
    <t>Gastos de orden social y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</si>
</sst>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General_)"/>
    <numFmt numFmtId="166" formatCode="_([$€-2]* #,##0.00_);_([$€-2]* \(#,##0.00\);_([$€-2]* &quot;-&quot;??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/>
      <diagonal/>
    </border>
    <border>
      <left style="thin">
        <color theme="0" tint="-0.14996795556505021"/>
      </left>
      <right/>
      <top style="medium">
        <color indexed="64"/>
      </top>
      <bottom/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</borders>
  <cellStyleXfs count="13">
    <xf numFmtId="0" fontId="0" fillId="0" borderId="0"/>
    <xf numFmtId="165" fontId="3" fillId="0" borderId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/>
    </xf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>
      <alignment vertical="top"/>
    </xf>
    <xf numFmtId="0" fontId="1" fillId="0" borderId="0"/>
  </cellStyleXfs>
  <cellXfs count="71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vertical="top"/>
    </xf>
    <xf numFmtId="40" fontId="0" fillId="0" borderId="1" xfId="0" applyNumberFormat="1" applyFont="1" applyFill="1" applyBorder="1" applyAlignment="1">
      <alignment vertical="top"/>
    </xf>
    <xf numFmtId="0" fontId="8" fillId="4" borderId="1" xfId="0" applyNumberFormat="1" applyFont="1" applyFill="1" applyBorder="1" applyAlignment="1">
      <alignment vertical="top" wrapText="1"/>
    </xf>
    <xf numFmtId="40" fontId="8" fillId="4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Border="1" applyAlignment="1">
      <alignment vertical="top" wrapText="1"/>
    </xf>
    <xf numFmtId="40" fontId="7" fillId="0" borderId="1" xfId="0" applyNumberFormat="1" applyFont="1" applyBorder="1" applyAlignment="1">
      <alignment horizontal="right" vertical="top" wrapText="1"/>
    </xf>
    <xf numFmtId="49" fontId="8" fillId="5" borderId="1" xfId="0" applyNumberFormat="1" applyFont="1" applyFill="1" applyBorder="1" applyAlignment="1" applyProtection="1">
      <alignment vertical="top" wrapText="1"/>
    </xf>
    <xf numFmtId="40" fontId="8" fillId="5" borderId="1" xfId="0" applyNumberFormat="1" applyFont="1" applyFill="1" applyBorder="1" applyAlignment="1" applyProtection="1">
      <alignment vertical="top" wrapText="1"/>
    </xf>
    <xf numFmtId="40" fontId="8" fillId="5" borderId="1" xfId="0" applyNumberFormat="1" applyFont="1" applyFill="1" applyBorder="1" applyAlignment="1">
      <alignment horizontal="right" vertical="top" wrapText="1"/>
    </xf>
    <xf numFmtId="49" fontId="7" fillId="0" borderId="1" xfId="0" applyNumberFormat="1" applyFont="1" applyBorder="1" applyAlignment="1" applyProtection="1">
      <alignment vertical="top" wrapText="1"/>
    </xf>
    <xf numFmtId="40" fontId="7" fillId="0" borderId="1" xfId="0" applyNumberFormat="1" applyFont="1" applyBorder="1" applyAlignment="1" applyProtection="1">
      <alignment horizontal="right" vertical="top" wrapText="1"/>
    </xf>
    <xf numFmtId="0" fontId="0" fillId="0" borderId="1" xfId="0" applyFont="1" applyBorder="1" applyAlignment="1">
      <alignment vertical="top"/>
    </xf>
    <xf numFmtId="0" fontId="7" fillId="0" borderId="3" xfId="0" applyNumberFormat="1" applyFont="1" applyBorder="1" applyAlignment="1">
      <alignment vertical="top" wrapText="1" readingOrder="1"/>
    </xf>
    <xf numFmtId="0" fontId="2" fillId="0" borderId="2" xfId="0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top" wrapText="1" readingOrder="1"/>
    </xf>
    <xf numFmtId="40" fontId="0" fillId="0" borderId="3" xfId="0" applyNumberFormat="1" applyFont="1" applyFill="1" applyBorder="1" applyAlignment="1">
      <alignment vertical="top"/>
    </xf>
    <xf numFmtId="3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Border="1" applyAlignment="1">
      <alignment vertical="top" wrapText="1" readingOrder="1"/>
    </xf>
    <xf numFmtId="0" fontId="7" fillId="0" borderId="20" xfId="0" applyNumberFormat="1" applyFont="1" applyBorder="1" applyAlignment="1">
      <alignment vertical="top" wrapText="1" readingOrder="1"/>
    </xf>
    <xf numFmtId="0" fontId="8" fillId="4" borderId="21" xfId="0" applyNumberFormat="1" applyFont="1" applyFill="1" applyBorder="1" applyAlignment="1">
      <alignment vertical="top" wrapText="1"/>
    </xf>
    <xf numFmtId="40" fontId="8" fillId="4" borderId="22" xfId="0" applyNumberFormat="1" applyFont="1" applyFill="1" applyBorder="1" applyAlignment="1">
      <alignment horizontal="right" vertical="top" wrapText="1"/>
    </xf>
    <xf numFmtId="0" fontId="7" fillId="0" borderId="21" xfId="0" applyNumberFormat="1" applyFont="1" applyBorder="1" applyAlignment="1">
      <alignment vertical="top" wrapText="1"/>
    </xf>
    <xf numFmtId="40" fontId="7" fillId="0" borderId="22" xfId="0" applyNumberFormat="1" applyFont="1" applyBorder="1" applyAlignment="1">
      <alignment horizontal="right" vertical="top" wrapText="1"/>
    </xf>
    <xf numFmtId="0" fontId="8" fillId="5" borderId="21" xfId="0" applyNumberFormat="1" applyFont="1" applyFill="1" applyBorder="1" applyAlignment="1" applyProtection="1">
      <alignment horizontal="center" vertical="top" wrapText="1"/>
    </xf>
    <xf numFmtId="40" fontId="8" fillId="5" borderId="22" xfId="0" applyNumberFormat="1" applyFont="1" applyFill="1" applyBorder="1" applyAlignment="1">
      <alignment horizontal="right" vertical="top" wrapText="1"/>
    </xf>
    <xf numFmtId="0" fontId="7" fillId="0" borderId="21" xfId="0" applyNumberFormat="1" applyFont="1" applyBorder="1" applyAlignment="1" applyProtection="1">
      <alignment horizontal="center" vertical="top" wrapText="1"/>
    </xf>
    <xf numFmtId="0" fontId="0" fillId="0" borderId="21" xfId="0" applyFont="1" applyBorder="1" applyAlignment="1">
      <alignment vertical="top"/>
    </xf>
    <xf numFmtId="40" fontId="8" fillId="5" borderId="22" xfId="0" applyNumberFormat="1" applyFont="1" applyFill="1" applyBorder="1" applyAlignment="1" applyProtection="1">
      <alignment vertical="top" wrapText="1"/>
    </xf>
    <xf numFmtId="0" fontId="0" fillId="0" borderId="6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0" fontId="7" fillId="3" borderId="14" xfId="0" applyNumberFormat="1" applyFont="1" applyFill="1" applyBorder="1" applyAlignment="1">
      <alignment horizontal="right" vertical="top" wrapText="1" readingOrder="1"/>
    </xf>
    <xf numFmtId="0" fontId="0" fillId="3" borderId="14" xfId="0" applyFont="1" applyFill="1" applyBorder="1" applyAlignment="1">
      <alignment vertical="top" readingOrder="1"/>
    </xf>
    <xf numFmtId="40" fontId="8" fillId="5" borderId="14" xfId="0" applyNumberFormat="1" applyFont="1" applyFill="1" applyBorder="1" applyAlignment="1" applyProtection="1">
      <alignment vertical="top" wrapText="1" readingOrder="1"/>
    </xf>
    <xf numFmtId="0" fontId="0" fillId="3" borderId="9" xfId="0" applyFont="1" applyFill="1" applyBorder="1" applyAlignment="1">
      <alignment vertical="top" readingOrder="1"/>
    </xf>
    <xf numFmtId="0" fontId="7" fillId="0" borderId="24" xfId="0" applyNumberFormat="1" applyFont="1" applyBorder="1" applyAlignment="1">
      <alignment horizontal="center" vertical="top" wrapText="1" readingOrder="1"/>
    </xf>
    <xf numFmtId="40" fontId="8" fillId="4" borderId="25" xfId="0" applyNumberFormat="1" applyFont="1" applyFill="1" applyBorder="1" applyAlignment="1">
      <alignment horizontal="right" vertical="top" wrapText="1"/>
    </xf>
    <xf numFmtId="40" fontId="7" fillId="0" borderId="25" xfId="0" applyNumberFormat="1" applyFont="1" applyBorder="1" applyAlignment="1">
      <alignment horizontal="right" vertical="top" wrapText="1"/>
    </xf>
    <xf numFmtId="40" fontId="8" fillId="5" borderId="25" xfId="0" applyNumberFormat="1" applyFont="1" applyFill="1" applyBorder="1" applyAlignment="1" applyProtection="1">
      <alignment vertical="top" wrapText="1"/>
    </xf>
    <xf numFmtId="0" fontId="0" fillId="0" borderId="26" xfId="0" applyFont="1" applyBorder="1" applyAlignment="1">
      <alignment vertical="top"/>
    </xf>
    <xf numFmtId="0" fontId="7" fillId="0" borderId="27" xfId="0" applyNumberFormat="1" applyFont="1" applyBorder="1" applyAlignment="1">
      <alignment vertical="top" wrapText="1" readingOrder="1"/>
    </xf>
    <xf numFmtId="40" fontId="8" fillId="4" borderId="28" xfId="0" applyNumberFormat="1" applyFont="1" applyFill="1" applyBorder="1" applyAlignment="1">
      <alignment horizontal="right" vertical="top" wrapText="1"/>
    </xf>
    <xf numFmtId="40" fontId="7" fillId="0" borderId="28" xfId="0" applyNumberFormat="1" applyFont="1" applyBorder="1" applyAlignment="1">
      <alignment horizontal="right" vertical="top" wrapText="1"/>
    </xf>
    <xf numFmtId="40" fontId="8" fillId="5" borderId="28" xfId="0" applyNumberFormat="1" applyFont="1" applyFill="1" applyBorder="1" applyAlignment="1" applyProtection="1">
      <alignment vertical="top" wrapText="1"/>
    </xf>
    <xf numFmtId="0" fontId="0" fillId="0" borderId="29" xfId="0" applyFont="1" applyBorder="1" applyAlignment="1">
      <alignment vertical="top"/>
    </xf>
    <xf numFmtId="40" fontId="7" fillId="3" borderId="8" xfId="0" applyNumberFormat="1" applyFont="1" applyFill="1" applyBorder="1" applyAlignment="1">
      <alignment horizontal="right" vertical="top" wrapText="1" readingOrder="1"/>
    </xf>
    <xf numFmtId="40" fontId="8" fillId="4" borderId="14" xfId="0" applyNumberFormat="1" applyFont="1" applyFill="1" applyBorder="1" applyAlignment="1">
      <alignment horizontal="right" vertical="top" wrapText="1"/>
    </xf>
    <xf numFmtId="40" fontId="8" fillId="5" borderId="14" xfId="0" applyNumberFormat="1" applyFont="1" applyFill="1" applyBorder="1" applyAlignment="1" applyProtection="1">
      <alignment vertical="top" wrapText="1"/>
    </xf>
  </cellXfs>
  <cellStyles count="13">
    <cellStyle name="=C:\WINNT\SYSTEM32\COMMAND.COM" xfId="1"/>
    <cellStyle name="Comma 4 2" xfId="2"/>
    <cellStyle name="Euro" xfId="3"/>
    <cellStyle name="Euro 2" xfId="4"/>
    <cellStyle name="Euro 3" xfId="5"/>
    <cellStyle name="Millares 2" xfId="6"/>
    <cellStyle name="Millares 3" xfId="7"/>
    <cellStyle name="Moneda 2" xfId="8"/>
    <cellStyle name="Normal" xfId="0" builtinId="0"/>
    <cellStyle name="Normal 2" xfId="9"/>
    <cellStyle name="Normal 3" xfId="10"/>
    <cellStyle name="Normal 4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178"/>
  <sheetViews>
    <sheetView tabSelected="1" zoomScaleNormal="100" workbookViewId="0">
      <pane xSplit="2" ySplit="8" topLeftCell="C9" activePane="bottomRight" state="frozen"/>
      <selection activeCell="E9" sqref="E9"/>
      <selection pane="topRight" activeCell="E9" sqref="E9"/>
      <selection pane="bottomLeft" activeCell="E9" sqref="E9"/>
      <selection pane="bottomRight" activeCell="A20" sqref="A20"/>
    </sheetView>
  </sheetViews>
  <sheetFormatPr baseColWidth="10" defaultRowHeight="15" x14ac:dyDescent="0.25"/>
  <cols>
    <col min="1" max="1" width="8" style="1" customWidth="1"/>
    <col min="2" max="2" width="37.85546875" style="1" customWidth="1"/>
    <col min="3" max="3" width="17.140625" style="1" bestFit="1" customWidth="1"/>
    <col min="4" max="4" width="14.42578125" style="1" bestFit="1" customWidth="1"/>
    <col min="5" max="5" width="13.42578125" style="1" bestFit="1" customWidth="1"/>
    <col min="6" max="6" width="13.7109375" style="1" bestFit="1" customWidth="1"/>
    <col min="7" max="7" width="17.140625" style="1" bestFit="1" customWidth="1"/>
    <col min="8" max="8" width="16.7109375" style="1" customWidth="1"/>
    <col min="9" max="9" width="16.140625" style="1" customWidth="1"/>
    <col min="10" max="10" width="9.140625" style="1" customWidth="1"/>
    <col min="11" max="11" width="16.140625" style="1" customWidth="1"/>
    <col min="12" max="12" width="9.140625" style="1" customWidth="1"/>
    <col min="13" max="16384" width="11.42578125" style="1"/>
  </cols>
  <sheetData>
    <row r="1" spans="1:12" ht="15.75" thickBot="1" x14ac:dyDescent="0.3">
      <c r="A1" s="37" t="s">
        <v>172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 thickBot="1" x14ac:dyDescent="0.3">
      <c r="A2" s="40" t="s">
        <v>0</v>
      </c>
      <c r="B2" s="41"/>
      <c r="C2" s="44" t="s">
        <v>173</v>
      </c>
      <c r="D2" s="45"/>
      <c r="E2" s="45"/>
      <c r="F2" s="45"/>
      <c r="G2" s="46"/>
      <c r="H2" s="34" t="s">
        <v>169</v>
      </c>
      <c r="I2" s="44" t="s">
        <v>1</v>
      </c>
      <c r="J2" s="45"/>
      <c r="K2" s="45"/>
      <c r="L2" s="47"/>
    </row>
    <row r="3" spans="1:12" ht="52.5" customHeight="1" thickBot="1" x14ac:dyDescent="0.3">
      <c r="A3" s="42"/>
      <c r="B3" s="43"/>
      <c r="C3" s="48" t="s">
        <v>168</v>
      </c>
      <c r="D3" s="48" t="s">
        <v>2</v>
      </c>
      <c r="E3" s="50" t="s">
        <v>3</v>
      </c>
      <c r="F3" s="51"/>
      <c r="G3" s="52" t="s">
        <v>4</v>
      </c>
      <c r="H3" s="35"/>
      <c r="I3" s="38" t="s">
        <v>170</v>
      </c>
      <c r="J3" s="39"/>
      <c r="K3" s="38" t="s">
        <v>171</v>
      </c>
      <c r="L3" s="39"/>
    </row>
    <row r="4" spans="1:12" ht="15.75" thickBot="1" x14ac:dyDescent="0.3">
      <c r="A4" s="15" t="s">
        <v>5</v>
      </c>
      <c r="B4" s="15" t="s">
        <v>6</v>
      </c>
      <c r="C4" s="49"/>
      <c r="D4" s="49"/>
      <c r="E4" s="18" t="s">
        <v>7</v>
      </c>
      <c r="F4" s="18" t="s">
        <v>8</v>
      </c>
      <c r="G4" s="53"/>
      <c r="H4" s="36"/>
      <c r="I4" s="19" t="s">
        <v>9</v>
      </c>
      <c r="J4" s="19" t="s">
        <v>10</v>
      </c>
      <c r="K4" s="19" t="s">
        <v>9</v>
      </c>
      <c r="L4" s="19" t="s">
        <v>10</v>
      </c>
    </row>
    <row r="5" spans="1:12" x14ac:dyDescent="0.25">
      <c r="A5" s="20"/>
      <c r="B5" s="14"/>
      <c r="C5" s="16"/>
      <c r="D5" s="17">
        <f>115764204.87-D6</f>
        <v>0</v>
      </c>
      <c r="E5" s="16"/>
      <c r="F5" s="16"/>
      <c r="G5" s="58"/>
      <c r="H5" s="68"/>
      <c r="I5" s="63"/>
      <c r="J5" s="14"/>
      <c r="K5" s="14"/>
      <c r="L5" s="21"/>
    </row>
    <row r="6" spans="1:12" x14ac:dyDescent="0.25">
      <c r="A6" s="22"/>
      <c r="B6" s="4" t="s">
        <v>11</v>
      </c>
      <c r="C6" s="5">
        <f>SUM(C8,C41,C82,C145,C150,C169,C174)</f>
        <v>1029399999.9999999</v>
      </c>
      <c r="D6" s="5">
        <f t="shared" ref="D6:K6" si="0">SUM(D8,D41,D82,D145,D150,D169,D174)</f>
        <v>115764204.87</v>
      </c>
      <c r="E6" s="5">
        <f t="shared" si="0"/>
        <v>-25015016.310000002</v>
      </c>
      <c r="F6" s="5">
        <f t="shared" si="0"/>
        <v>25015016.310000002</v>
      </c>
      <c r="G6" s="59">
        <f t="shared" si="0"/>
        <v>1145164204.8700001</v>
      </c>
      <c r="H6" s="69">
        <f t="shared" si="0"/>
        <v>1166806100.96</v>
      </c>
      <c r="I6" s="64">
        <f t="shared" si="0"/>
        <v>137406100.95999998</v>
      </c>
      <c r="J6" s="5">
        <f t="shared" ref="J6:J8" si="1">(H6*100/C6)-100</f>
        <v>13.348173786671865</v>
      </c>
      <c r="K6" s="5">
        <f t="shared" si="0"/>
        <v>21641896.08999997</v>
      </c>
      <c r="L6" s="23">
        <f t="shared" ref="L6:L8" si="2">(H6*100/G6)-100</f>
        <v>1.8898509050461172</v>
      </c>
    </row>
    <row r="7" spans="1:12" x14ac:dyDescent="0.25">
      <c r="A7" s="24"/>
      <c r="B7" s="6"/>
      <c r="C7" s="7"/>
      <c r="D7" s="7"/>
      <c r="E7" s="7"/>
      <c r="F7" s="7"/>
      <c r="G7" s="60"/>
      <c r="H7" s="54"/>
      <c r="I7" s="65"/>
      <c r="J7" s="7"/>
      <c r="K7" s="7"/>
      <c r="L7" s="25"/>
    </row>
    <row r="8" spans="1:12" x14ac:dyDescent="0.25">
      <c r="A8" s="26">
        <v>100000</v>
      </c>
      <c r="B8" s="8" t="s">
        <v>12</v>
      </c>
      <c r="C8" s="9">
        <f>SUM(C9:C39)</f>
        <v>970798083.1099999</v>
      </c>
      <c r="D8" s="9">
        <f t="shared" ref="D8:K8" si="3">SUM(D9:D39)</f>
        <v>42338224.350000001</v>
      </c>
      <c r="E8" s="9">
        <f t="shared" si="3"/>
        <v>-19494768.420000002</v>
      </c>
      <c r="F8" s="9">
        <f t="shared" si="3"/>
        <v>18197292.420000002</v>
      </c>
      <c r="G8" s="61">
        <f t="shared" si="3"/>
        <v>1011838831.46</v>
      </c>
      <c r="H8" s="70">
        <f t="shared" si="3"/>
        <v>1067448000</v>
      </c>
      <c r="I8" s="66">
        <f t="shared" si="3"/>
        <v>96649916.889999986</v>
      </c>
      <c r="J8" s="10">
        <f t="shared" si="1"/>
        <v>9.9557177307537899</v>
      </c>
      <c r="K8" s="9">
        <f t="shared" si="3"/>
        <v>55609168.539999962</v>
      </c>
      <c r="L8" s="27">
        <f t="shared" si="2"/>
        <v>5.4958523838979829</v>
      </c>
    </row>
    <row r="9" spans="1:12" x14ac:dyDescent="0.25">
      <c r="A9" s="28">
        <v>11101</v>
      </c>
      <c r="B9" s="11" t="s">
        <v>13</v>
      </c>
      <c r="C9" s="12">
        <v>119711995.73</v>
      </c>
      <c r="D9" s="3">
        <v>1049340.67</v>
      </c>
      <c r="E9" s="3"/>
      <c r="F9" s="3">
        <v>1444286.93</v>
      </c>
      <c r="G9" s="60">
        <f>SUM(C9:F9)</f>
        <v>122205623.33000001</v>
      </c>
      <c r="H9" s="54">
        <v>136784196</v>
      </c>
      <c r="I9" s="65">
        <f>H9-C9</f>
        <v>17072200.269999996</v>
      </c>
      <c r="J9" s="7">
        <f>(H9*100/C9)-100</f>
        <v>14.261060611256411</v>
      </c>
      <c r="K9" s="7">
        <f>H9-G9</f>
        <v>14578572.669999987</v>
      </c>
      <c r="L9" s="25">
        <f>(H9*100/G9)-100</f>
        <v>11.929543234383331</v>
      </c>
    </row>
    <row r="10" spans="1:12" x14ac:dyDescent="0.25">
      <c r="A10" s="28">
        <v>11301</v>
      </c>
      <c r="B10" s="11" t="s">
        <v>14</v>
      </c>
      <c r="C10" s="12">
        <v>261227338.47</v>
      </c>
      <c r="D10" s="3">
        <v>20694671.780000001</v>
      </c>
      <c r="E10" s="3">
        <v>-532294</v>
      </c>
      <c r="F10" s="3">
        <v>14023083.220000001</v>
      </c>
      <c r="G10" s="60">
        <f t="shared" ref="G10:G74" si="4">SUM(C10:F10)</f>
        <v>295412799.47000003</v>
      </c>
      <c r="H10" s="54">
        <v>316326686</v>
      </c>
      <c r="I10" s="65">
        <f t="shared" ref="I10:I74" si="5">H10-C10</f>
        <v>55099347.530000001</v>
      </c>
      <c r="J10" s="7">
        <f t="shared" ref="J10:J74" si="6">(H10*100/C10)-100</f>
        <v>21.092488961038725</v>
      </c>
      <c r="K10" s="7">
        <f t="shared" ref="K10:K74" si="7">H10-G10</f>
        <v>20913886.529999971</v>
      </c>
      <c r="L10" s="25">
        <f t="shared" ref="L10:L74" si="8">(H10*100/G10)-100</f>
        <v>7.0795465083170228</v>
      </c>
    </row>
    <row r="11" spans="1:12" x14ac:dyDescent="0.25">
      <c r="A11" s="28">
        <v>12201</v>
      </c>
      <c r="B11" s="11" t="s">
        <v>15</v>
      </c>
      <c r="C11" s="12">
        <v>2248027.71</v>
      </c>
      <c r="D11" s="3"/>
      <c r="E11" s="3"/>
      <c r="F11" s="3"/>
      <c r="G11" s="60">
        <f t="shared" si="4"/>
        <v>2248027.71</v>
      </c>
      <c r="H11" s="54">
        <v>3958346</v>
      </c>
      <c r="I11" s="65">
        <f t="shared" si="5"/>
        <v>1710318.29</v>
      </c>
      <c r="J11" s="7">
        <f t="shared" si="6"/>
        <v>76.08083665481152</v>
      </c>
      <c r="K11" s="7">
        <f t="shared" si="7"/>
        <v>1710318.29</v>
      </c>
      <c r="L11" s="25">
        <f t="shared" si="8"/>
        <v>76.08083665481152</v>
      </c>
    </row>
    <row r="12" spans="1:12" ht="30" hidden="1" customHeight="1" x14ac:dyDescent="0.25">
      <c r="A12" s="28">
        <v>12301</v>
      </c>
      <c r="B12" s="11" t="s">
        <v>16</v>
      </c>
      <c r="C12" s="12">
        <v>0</v>
      </c>
      <c r="D12" s="3"/>
      <c r="E12" s="3"/>
      <c r="F12" s="3"/>
      <c r="G12" s="60">
        <f t="shared" si="4"/>
        <v>0</v>
      </c>
      <c r="H12" s="54"/>
      <c r="I12" s="65">
        <f t="shared" si="5"/>
        <v>0</v>
      </c>
      <c r="J12" s="7" t="e">
        <f t="shared" si="6"/>
        <v>#DIV/0!</v>
      </c>
      <c r="K12" s="7">
        <f t="shared" si="7"/>
        <v>0</v>
      </c>
      <c r="L12" s="25" t="e">
        <f t="shared" si="8"/>
        <v>#DIV/0!</v>
      </c>
    </row>
    <row r="13" spans="1:12" ht="30" x14ac:dyDescent="0.25">
      <c r="A13" s="28">
        <v>13101</v>
      </c>
      <c r="B13" s="11" t="s">
        <v>17</v>
      </c>
      <c r="C13" s="12">
        <v>3501031.33</v>
      </c>
      <c r="D13" s="3"/>
      <c r="E13" s="3">
        <v>-420498</v>
      </c>
      <c r="F13" s="3"/>
      <c r="G13" s="60">
        <f t="shared" si="4"/>
        <v>3080533.33</v>
      </c>
      <c r="H13" s="54">
        <v>3263607</v>
      </c>
      <c r="I13" s="65">
        <f t="shared" si="5"/>
        <v>-237424.33000000007</v>
      </c>
      <c r="J13" s="7">
        <f t="shared" si="6"/>
        <v>-6.7815539942625946</v>
      </c>
      <c r="K13" s="7">
        <f t="shared" si="7"/>
        <v>183073.66999999993</v>
      </c>
      <c r="L13" s="25">
        <f t="shared" si="8"/>
        <v>5.94292125383366</v>
      </c>
    </row>
    <row r="14" spans="1:12" x14ac:dyDescent="0.25">
      <c r="A14" s="28">
        <v>13102</v>
      </c>
      <c r="B14" s="11" t="s">
        <v>18</v>
      </c>
      <c r="C14" s="12">
        <v>2000000</v>
      </c>
      <c r="D14" s="3"/>
      <c r="E14" s="3"/>
      <c r="F14" s="3"/>
      <c r="G14" s="60">
        <f t="shared" si="4"/>
        <v>2000000</v>
      </c>
      <c r="H14" s="54">
        <v>10705415</v>
      </c>
      <c r="I14" s="65">
        <f t="shared" si="5"/>
        <v>8705415</v>
      </c>
      <c r="J14" s="7">
        <f t="shared" si="6"/>
        <v>435.27075000000002</v>
      </c>
      <c r="K14" s="7">
        <f t="shared" si="7"/>
        <v>8705415</v>
      </c>
      <c r="L14" s="25">
        <f t="shared" si="8"/>
        <v>435.27075000000002</v>
      </c>
    </row>
    <row r="15" spans="1:12" x14ac:dyDescent="0.25">
      <c r="A15" s="28">
        <v>13202</v>
      </c>
      <c r="B15" s="11" t="s">
        <v>19</v>
      </c>
      <c r="C15" s="12">
        <v>33616518.799999997</v>
      </c>
      <c r="D15" s="3">
        <v>967408.2</v>
      </c>
      <c r="E15" s="3">
        <f>-1491893.6</f>
        <v>-1491893.6</v>
      </c>
      <c r="F15" s="3"/>
      <c r="G15" s="60">
        <f t="shared" si="4"/>
        <v>33092033.399999999</v>
      </c>
      <c r="H15" s="54">
        <v>35012375</v>
      </c>
      <c r="I15" s="65">
        <f t="shared" si="5"/>
        <v>1395856.200000003</v>
      </c>
      <c r="J15" s="7">
        <f t="shared" si="6"/>
        <v>4.1522925330388603</v>
      </c>
      <c r="K15" s="7">
        <f t="shared" si="7"/>
        <v>1920341.6000000015</v>
      </c>
      <c r="L15" s="25">
        <f t="shared" si="8"/>
        <v>5.8030329438746406</v>
      </c>
    </row>
    <row r="16" spans="1:12" x14ac:dyDescent="0.25">
      <c r="A16" s="28">
        <v>13203</v>
      </c>
      <c r="B16" s="11" t="s">
        <v>20</v>
      </c>
      <c r="C16" s="12">
        <v>97062263.810000002</v>
      </c>
      <c r="D16" s="3">
        <v>3587805.56</v>
      </c>
      <c r="E16" s="3">
        <f>-5599169.75</f>
        <v>-5599169.75</v>
      </c>
      <c r="F16" s="3"/>
      <c r="G16" s="60">
        <f t="shared" si="4"/>
        <v>95050899.620000005</v>
      </c>
      <c r="H16" s="54">
        <v>101188936</v>
      </c>
      <c r="I16" s="65">
        <f t="shared" si="5"/>
        <v>4126672.1899999976</v>
      </c>
      <c r="J16" s="7">
        <f t="shared" si="6"/>
        <v>4.2515721641089925</v>
      </c>
      <c r="K16" s="7">
        <f t="shared" si="7"/>
        <v>6138036.3799999952</v>
      </c>
      <c r="L16" s="25">
        <f t="shared" si="8"/>
        <v>6.4576310214200987</v>
      </c>
    </row>
    <row r="17" spans="1:12" x14ac:dyDescent="0.25">
      <c r="A17" s="28">
        <v>13301</v>
      </c>
      <c r="B17" s="11" t="s">
        <v>21</v>
      </c>
      <c r="C17" s="12">
        <v>1268045.3999999999</v>
      </c>
      <c r="D17" s="3"/>
      <c r="E17" s="3"/>
      <c r="F17" s="3"/>
      <c r="G17" s="60">
        <f t="shared" si="4"/>
        <v>1268045.3999999999</v>
      </c>
      <c r="H17" s="54">
        <v>1532554</v>
      </c>
      <c r="I17" s="65">
        <f t="shared" si="5"/>
        <v>264508.60000000009</v>
      </c>
      <c r="J17" s="7">
        <f t="shared" si="6"/>
        <v>20.85955282042741</v>
      </c>
      <c r="K17" s="7">
        <f t="shared" si="7"/>
        <v>264508.60000000009</v>
      </c>
      <c r="L17" s="25">
        <f t="shared" si="8"/>
        <v>20.85955282042741</v>
      </c>
    </row>
    <row r="18" spans="1:12" x14ac:dyDescent="0.25">
      <c r="A18" s="28">
        <v>13401</v>
      </c>
      <c r="B18" s="11" t="s">
        <v>22</v>
      </c>
      <c r="C18" s="12">
        <v>157707788.40000001</v>
      </c>
      <c r="D18" s="3">
        <v>493170.92</v>
      </c>
      <c r="E18" s="3">
        <f>-415226</f>
        <v>-415226</v>
      </c>
      <c r="F18" s="3">
        <v>507991.46</v>
      </c>
      <c r="G18" s="60">
        <f t="shared" si="4"/>
        <v>158293724.78</v>
      </c>
      <c r="H18" s="54">
        <v>154553486</v>
      </c>
      <c r="I18" s="65">
        <f t="shared" si="5"/>
        <v>-3154302.400000006</v>
      </c>
      <c r="J18" s="7">
        <f t="shared" si="6"/>
        <v>-2.0000929770187525</v>
      </c>
      <c r="K18" s="7">
        <f t="shared" si="7"/>
        <v>-3740238.7800000012</v>
      </c>
      <c r="L18" s="25">
        <f t="shared" si="8"/>
        <v>-2.3628471597331213</v>
      </c>
    </row>
    <row r="19" spans="1:12" ht="30" x14ac:dyDescent="0.25">
      <c r="A19" s="28">
        <v>14101</v>
      </c>
      <c r="B19" s="11" t="s">
        <v>23</v>
      </c>
      <c r="C19" s="12">
        <v>44854390.299999997</v>
      </c>
      <c r="D19" s="3">
        <v>1816817.98</v>
      </c>
      <c r="E19" s="3">
        <v>-54629</v>
      </c>
      <c r="F19" s="3">
        <v>46930.81</v>
      </c>
      <c r="G19" s="60">
        <f t="shared" si="4"/>
        <v>46663510.089999996</v>
      </c>
      <c r="H19" s="54">
        <v>47144660</v>
      </c>
      <c r="I19" s="65">
        <f t="shared" si="5"/>
        <v>2290269.700000003</v>
      </c>
      <c r="J19" s="7">
        <f t="shared" si="6"/>
        <v>5.1060101022039817</v>
      </c>
      <c r="K19" s="7">
        <f t="shared" si="7"/>
        <v>481149.91000000387</v>
      </c>
      <c r="L19" s="25">
        <f t="shared" si="8"/>
        <v>1.0311052663462448</v>
      </c>
    </row>
    <row r="20" spans="1:12" ht="30" x14ac:dyDescent="0.25">
      <c r="A20" s="28">
        <v>14102</v>
      </c>
      <c r="B20" s="11" t="s">
        <v>24</v>
      </c>
      <c r="C20" s="12">
        <v>49996412.219999999</v>
      </c>
      <c r="D20" s="3">
        <v>2009541.48</v>
      </c>
      <c r="E20" s="3">
        <v>-648078.66</v>
      </c>
      <c r="F20" s="3"/>
      <c r="G20" s="60">
        <f t="shared" si="4"/>
        <v>51357875.039999999</v>
      </c>
      <c r="H20" s="54">
        <v>48927591</v>
      </c>
      <c r="I20" s="65">
        <f t="shared" si="5"/>
        <v>-1068821.2199999988</v>
      </c>
      <c r="J20" s="7">
        <f t="shared" si="6"/>
        <v>-2.1377958388230951</v>
      </c>
      <c r="K20" s="7">
        <f t="shared" si="7"/>
        <v>-2430284.0399999991</v>
      </c>
      <c r="L20" s="25">
        <f t="shared" si="8"/>
        <v>-4.7320572319380005</v>
      </c>
    </row>
    <row r="21" spans="1:12" x14ac:dyDescent="0.25">
      <c r="A21" s="28">
        <v>14401</v>
      </c>
      <c r="B21" s="11" t="s">
        <v>25</v>
      </c>
      <c r="C21" s="12">
        <v>1203836.1599999999</v>
      </c>
      <c r="D21" s="3">
        <v>885000</v>
      </c>
      <c r="E21" s="3">
        <v>-2557</v>
      </c>
      <c r="F21" s="3"/>
      <c r="G21" s="60">
        <f t="shared" si="4"/>
        <v>2086279.16</v>
      </c>
      <c r="H21" s="54">
        <v>1237400</v>
      </c>
      <c r="I21" s="65">
        <f t="shared" si="5"/>
        <v>33563.840000000084</v>
      </c>
      <c r="J21" s="7">
        <f t="shared" si="6"/>
        <v>2.7880737524946966</v>
      </c>
      <c r="K21" s="7">
        <f t="shared" si="7"/>
        <v>-848879.15999999992</v>
      </c>
      <c r="L21" s="25">
        <f t="shared" si="8"/>
        <v>-40.688666036428216</v>
      </c>
    </row>
    <row r="22" spans="1:12" ht="30" x14ac:dyDescent="0.25">
      <c r="A22" s="28">
        <v>14410</v>
      </c>
      <c r="B22" s="11" t="s">
        <v>26</v>
      </c>
      <c r="C22" s="12">
        <v>720000</v>
      </c>
      <c r="D22" s="3">
        <v>810000</v>
      </c>
      <c r="E22" s="3"/>
      <c r="F22" s="3"/>
      <c r="G22" s="60">
        <f t="shared" si="4"/>
        <v>1530000</v>
      </c>
      <c r="H22" s="54">
        <v>1360000</v>
      </c>
      <c r="I22" s="65">
        <f t="shared" si="5"/>
        <v>640000</v>
      </c>
      <c r="J22" s="7">
        <f t="shared" si="6"/>
        <v>88.888888888888886</v>
      </c>
      <c r="K22" s="7">
        <f t="shared" si="7"/>
        <v>-170000</v>
      </c>
      <c r="L22" s="25">
        <f t="shared" si="8"/>
        <v>-11.111111111111114</v>
      </c>
    </row>
    <row r="23" spans="1:12" ht="30" hidden="1" x14ac:dyDescent="0.25">
      <c r="A23" s="28">
        <v>14411</v>
      </c>
      <c r="B23" s="11" t="s">
        <v>27</v>
      </c>
      <c r="C23" s="12">
        <v>0</v>
      </c>
      <c r="D23" s="3"/>
      <c r="E23" s="3"/>
      <c r="F23" s="3"/>
      <c r="G23" s="60">
        <f t="shared" si="4"/>
        <v>0</v>
      </c>
      <c r="H23" s="54"/>
      <c r="I23" s="65">
        <f t="shared" si="5"/>
        <v>0</v>
      </c>
      <c r="J23" s="7" t="e">
        <f t="shared" si="6"/>
        <v>#DIV/0!</v>
      </c>
      <c r="K23" s="7">
        <f t="shared" si="7"/>
        <v>0</v>
      </c>
      <c r="L23" s="25" t="e">
        <f t="shared" si="8"/>
        <v>#DIV/0!</v>
      </c>
    </row>
    <row r="24" spans="1:12" ht="30" x14ac:dyDescent="0.25">
      <c r="A24" s="28">
        <v>14412</v>
      </c>
      <c r="B24" s="11" t="s">
        <v>28</v>
      </c>
      <c r="C24" s="12">
        <v>14500000</v>
      </c>
      <c r="D24" s="3">
        <v>570017.36</v>
      </c>
      <c r="E24" s="3">
        <v>-2557787.16</v>
      </c>
      <c r="F24" s="3"/>
      <c r="G24" s="60">
        <f t="shared" si="4"/>
        <v>12512230.199999999</v>
      </c>
      <c r="H24" s="54">
        <v>15600000</v>
      </c>
      <c r="I24" s="65">
        <f t="shared" si="5"/>
        <v>1100000</v>
      </c>
      <c r="J24" s="7">
        <f t="shared" si="6"/>
        <v>7.5862068965517295</v>
      </c>
      <c r="K24" s="7">
        <f t="shared" si="7"/>
        <v>3087769.8000000007</v>
      </c>
      <c r="L24" s="25">
        <f t="shared" si="8"/>
        <v>24.678013037196209</v>
      </c>
    </row>
    <row r="25" spans="1:12" hidden="1" x14ac:dyDescent="0.25">
      <c r="A25" s="28">
        <v>15201</v>
      </c>
      <c r="B25" s="11" t="s">
        <v>29</v>
      </c>
      <c r="C25" s="12">
        <v>0</v>
      </c>
      <c r="D25" s="3"/>
      <c r="E25" s="3"/>
      <c r="F25" s="3"/>
      <c r="G25" s="60">
        <f t="shared" si="4"/>
        <v>0</v>
      </c>
      <c r="H25" s="54"/>
      <c r="I25" s="65">
        <f t="shared" si="5"/>
        <v>0</v>
      </c>
      <c r="J25" s="7" t="e">
        <f t="shared" si="6"/>
        <v>#DIV/0!</v>
      </c>
      <c r="K25" s="7">
        <f t="shared" si="7"/>
        <v>0</v>
      </c>
      <c r="L25" s="25" t="e">
        <f t="shared" si="8"/>
        <v>#DIV/0!</v>
      </c>
    </row>
    <row r="26" spans="1:12" ht="30" x14ac:dyDescent="0.25">
      <c r="A26" s="28">
        <v>15302</v>
      </c>
      <c r="B26" s="11" t="s">
        <v>30</v>
      </c>
      <c r="C26" s="12">
        <v>561592.73</v>
      </c>
      <c r="D26" s="3"/>
      <c r="E26" s="3">
        <v>-84238.91</v>
      </c>
      <c r="F26" s="3"/>
      <c r="G26" s="60">
        <f t="shared" si="4"/>
        <v>477353.81999999995</v>
      </c>
      <c r="H26" s="54">
        <v>600000</v>
      </c>
      <c r="I26" s="65">
        <f t="shared" si="5"/>
        <v>38407.270000000019</v>
      </c>
      <c r="J26" s="7">
        <f t="shared" si="6"/>
        <v>6.8389898850720527</v>
      </c>
      <c r="K26" s="7">
        <f t="shared" si="7"/>
        <v>122646.18000000005</v>
      </c>
      <c r="L26" s="25">
        <f t="shared" si="8"/>
        <v>25.692929408211313</v>
      </c>
    </row>
    <row r="27" spans="1:12" x14ac:dyDescent="0.25">
      <c r="A27" s="28">
        <v>15401</v>
      </c>
      <c r="B27" s="11" t="s">
        <v>31</v>
      </c>
      <c r="C27" s="12">
        <v>34161094.780000001</v>
      </c>
      <c r="D27" s="3">
        <v>1430072.27</v>
      </c>
      <c r="E27" s="3">
        <f>-782178.27</f>
        <v>-782178.27</v>
      </c>
      <c r="F27" s="3"/>
      <c r="G27" s="60">
        <f t="shared" si="4"/>
        <v>34808988.780000001</v>
      </c>
      <c r="H27" s="54">
        <v>35280903</v>
      </c>
      <c r="I27" s="65">
        <f t="shared" si="5"/>
        <v>1119808.2199999988</v>
      </c>
      <c r="J27" s="7">
        <f t="shared" si="6"/>
        <v>3.2780220517276888</v>
      </c>
      <c r="K27" s="7">
        <f t="shared" si="7"/>
        <v>471914.21999999881</v>
      </c>
      <c r="L27" s="25">
        <f t="shared" si="8"/>
        <v>1.3557251633553449</v>
      </c>
    </row>
    <row r="28" spans="1:12" x14ac:dyDescent="0.25">
      <c r="A28" s="28">
        <v>15402</v>
      </c>
      <c r="B28" s="11" t="s">
        <v>32</v>
      </c>
      <c r="C28" s="12">
        <v>18680289.109999999</v>
      </c>
      <c r="D28" s="3">
        <v>776453.32</v>
      </c>
      <c r="E28" s="3">
        <f>-624009.93</f>
        <v>-624009.93000000005</v>
      </c>
      <c r="F28" s="3"/>
      <c r="G28" s="60">
        <f t="shared" si="4"/>
        <v>18832732.5</v>
      </c>
      <c r="H28" s="54">
        <v>19463707</v>
      </c>
      <c r="I28" s="65">
        <f t="shared" si="5"/>
        <v>783417.8900000006</v>
      </c>
      <c r="J28" s="7">
        <f t="shared" si="6"/>
        <v>4.1938210130838911</v>
      </c>
      <c r="K28" s="7">
        <f t="shared" si="7"/>
        <v>630974.5</v>
      </c>
      <c r="L28" s="25">
        <f t="shared" si="8"/>
        <v>3.3504139667464585</v>
      </c>
    </row>
    <row r="29" spans="1:12" x14ac:dyDescent="0.25">
      <c r="A29" s="28">
        <v>15403</v>
      </c>
      <c r="B29" s="11" t="s">
        <v>33</v>
      </c>
      <c r="C29" s="12">
        <v>70057142.480000004</v>
      </c>
      <c r="D29" s="3">
        <v>3317704.41</v>
      </c>
      <c r="E29" s="3">
        <v>-1278743.58</v>
      </c>
      <c r="F29" s="3"/>
      <c r="G29" s="60">
        <f t="shared" si="4"/>
        <v>72096103.310000002</v>
      </c>
      <c r="H29" s="54">
        <v>71878612</v>
      </c>
      <c r="I29" s="65">
        <f t="shared" si="5"/>
        <v>1821469.5199999958</v>
      </c>
      <c r="J29" s="7">
        <f t="shared" si="6"/>
        <v>2.599976898172784</v>
      </c>
      <c r="K29" s="7">
        <f t="shared" si="7"/>
        <v>-217491.31000000238</v>
      </c>
      <c r="L29" s="25">
        <f t="shared" si="8"/>
        <v>-0.30166860622803426</v>
      </c>
    </row>
    <row r="30" spans="1:12" x14ac:dyDescent="0.25">
      <c r="A30" s="28">
        <v>15404</v>
      </c>
      <c r="B30" s="11" t="s">
        <v>34</v>
      </c>
      <c r="C30" s="12">
        <v>16632108.199999999</v>
      </c>
      <c r="D30" s="3">
        <v>829708</v>
      </c>
      <c r="E30" s="3">
        <v>-1033377.96</v>
      </c>
      <c r="F30" s="3"/>
      <c r="G30" s="60">
        <f t="shared" si="4"/>
        <v>16428438.239999998</v>
      </c>
      <c r="H30" s="54">
        <v>16843689</v>
      </c>
      <c r="I30" s="65">
        <f t="shared" si="5"/>
        <v>211580.80000000075</v>
      </c>
      <c r="J30" s="7">
        <f t="shared" si="6"/>
        <v>1.272122556297461</v>
      </c>
      <c r="K30" s="7">
        <f t="shared" si="7"/>
        <v>415250.76000000164</v>
      </c>
      <c r="L30" s="25">
        <f t="shared" si="8"/>
        <v>2.5276338135961538</v>
      </c>
    </row>
    <row r="31" spans="1:12" x14ac:dyDescent="0.25">
      <c r="A31" s="28">
        <v>15405</v>
      </c>
      <c r="B31" s="11" t="s">
        <v>35</v>
      </c>
      <c r="C31" s="12">
        <v>6131020.4000000004</v>
      </c>
      <c r="D31" s="3">
        <v>347549</v>
      </c>
      <c r="E31" s="3">
        <v>-437559.13</v>
      </c>
      <c r="F31" s="3"/>
      <c r="G31" s="60">
        <f t="shared" si="4"/>
        <v>6041010.2700000005</v>
      </c>
      <c r="H31" s="54">
        <v>5906511</v>
      </c>
      <c r="I31" s="65">
        <f t="shared" si="5"/>
        <v>-224509.40000000037</v>
      </c>
      <c r="J31" s="7">
        <f t="shared" si="6"/>
        <v>-3.6618602671751148</v>
      </c>
      <c r="K31" s="7">
        <f t="shared" si="7"/>
        <v>-134499.27000000048</v>
      </c>
      <c r="L31" s="25">
        <f t="shared" si="8"/>
        <v>-2.2264367049321407</v>
      </c>
    </row>
    <row r="32" spans="1:12" x14ac:dyDescent="0.25">
      <c r="A32" s="28">
        <v>15406</v>
      </c>
      <c r="B32" s="11" t="s">
        <v>36</v>
      </c>
      <c r="C32" s="12">
        <v>13472742.779999999</v>
      </c>
      <c r="D32" s="3">
        <v>378275.4</v>
      </c>
      <c r="E32" s="3">
        <v>-412968.31</v>
      </c>
      <c r="F32" s="3"/>
      <c r="G32" s="60">
        <f t="shared" si="4"/>
        <v>13438049.869999999</v>
      </c>
      <c r="H32" s="54">
        <v>13674691</v>
      </c>
      <c r="I32" s="65">
        <f t="shared" si="5"/>
        <v>201948.22000000067</v>
      </c>
      <c r="J32" s="7">
        <f t="shared" si="6"/>
        <v>1.4989391788863458</v>
      </c>
      <c r="K32" s="7">
        <f t="shared" si="7"/>
        <v>236641.13000000082</v>
      </c>
      <c r="L32" s="25">
        <f t="shared" si="8"/>
        <v>1.7609782095562423</v>
      </c>
    </row>
    <row r="33" spans="1:12" x14ac:dyDescent="0.25">
      <c r="A33" s="28">
        <v>15412</v>
      </c>
      <c r="B33" s="11" t="s">
        <v>37</v>
      </c>
      <c r="C33" s="12">
        <v>4821158.3</v>
      </c>
      <c r="D33" s="3">
        <v>2155269</v>
      </c>
      <c r="E33" s="3">
        <v>-37348.54</v>
      </c>
      <c r="F33" s="3"/>
      <c r="G33" s="60">
        <f t="shared" si="4"/>
        <v>6939078.7599999998</v>
      </c>
      <c r="H33" s="54">
        <v>5848356</v>
      </c>
      <c r="I33" s="65">
        <f t="shared" si="5"/>
        <v>1027197.7000000002</v>
      </c>
      <c r="J33" s="7">
        <f t="shared" si="6"/>
        <v>21.306035522625351</v>
      </c>
      <c r="K33" s="7">
        <f t="shared" si="7"/>
        <v>-1090722.7599999998</v>
      </c>
      <c r="L33" s="25">
        <f t="shared" si="8"/>
        <v>-15.71855281838593</v>
      </c>
    </row>
    <row r="34" spans="1:12" hidden="1" x14ac:dyDescent="0.25">
      <c r="A34" s="28">
        <v>15501</v>
      </c>
      <c r="B34" s="11" t="s">
        <v>38</v>
      </c>
      <c r="C34" s="12">
        <v>0</v>
      </c>
      <c r="D34" s="3"/>
      <c r="E34" s="3"/>
      <c r="F34" s="3"/>
      <c r="G34" s="60">
        <f t="shared" si="4"/>
        <v>0</v>
      </c>
      <c r="H34" s="54"/>
      <c r="I34" s="65">
        <f t="shared" si="5"/>
        <v>0</v>
      </c>
      <c r="J34" s="7" t="e">
        <f t="shared" si="6"/>
        <v>#DIV/0!</v>
      </c>
      <c r="K34" s="7">
        <f t="shared" si="7"/>
        <v>0</v>
      </c>
      <c r="L34" s="25" t="e">
        <f t="shared" si="8"/>
        <v>#DIV/0!</v>
      </c>
    </row>
    <row r="35" spans="1:12" hidden="1" x14ac:dyDescent="0.25">
      <c r="A35" s="28">
        <v>15901</v>
      </c>
      <c r="B35" s="11" t="s">
        <v>39</v>
      </c>
      <c r="C35" s="12">
        <v>0</v>
      </c>
      <c r="D35" s="3"/>
      <c r="E35" s="3"/>
      <c r="F35" s="3"/>
      <c r="G35" s="60">
        <f t="shared" si="4"/>
        <v>0</v>
      </c>
      <c r="H35" s="54"/>
      <c r="I35" s="65">
        <f t="shared" si="5"/>
        <v>0</v>
      </c>
      <c r="J35" s="7" t="e">
        <f t="shared" si="6"/>
        <v>#DIV/0!</v>
      </c>
      <c r="K35" s="7">
        <f t="shared" si="7"/>
        <v>0</v>
      </c>
      <c r="L35" s="25" t="e">
        <f t="shared" si="8"/>
        <v>#DIV/0!</v>
      </c>
    </row>
    <row r="36" spans="1:12" ht="30" x14ac:dyDescent="0.25">
      <c r="A36" s="28">
        <v>15913</v>
      </c>
      <c r="B36" s="11" t="s">
        <v>40</v>
      </c>
      <c r="C36" s="12">
        <v>2500000</v>
      </c>
      <c r="D36" s="3">
        <v>120000</v>
      </c>
      <c r="E36" s="3"/>
      <c r="F36" s="3">
        <v>2175000</v>
      </c>
      <c r="G36" s="60">
        <f t="shared" si="4"/>
        <v>4795000</v>
      </c>
      <c r="H36" s="54">
        <v>5840000</v>
      </c>
      <c r="I36" s="65">
        <f t="shared" si="5"/>
        <v>3340000</v>
      </c>
      <c r="J36" s="7">
        <f t="shared" si="6"/>
        <v>133.6</v>
      </c>
      <c r="K36" s="7">
        <f t="shared" si="7"/>
        <v>1045000</v>
      </c>
      <c r="L36" s="25">
        <f t="shared" si="8"/>
        <v>21.793534932221064</v>
      </c>
    </row>
    <row r="37" spans="1:12" hidden="1" x14ac:dyDescent="0.25">
      <c r="A37" s="28">
        <v>15914</v>
      </c>
      <c r="B37" s="11" t="s">
        <v>41</v>
      </c>
      <c r="C37" s="12">
        <v>0</v>
      </c>
      <c r="D37" s="3"/>
      <c r="E37" s="3"/>
      <c r="F37" s="3"/>
      <c r="G37" s="60">
        <f t="shared" si="4"/>
        <v>0</v>
      </c>
      <c r="H37" s="54"/>
      <c r="I37" s="65">
        <f t="shared" si="5"/>
        <v>0</v>
      </c>
      <c r="J37" s="7" t="e">
        <f t="shared" si="6"/>
        <v>#DIV/0!</v>
      </c>
      <c r="K37" s="7">
        <f t="shared" si="7"/>
        <v>0</v>
      </c>
      <c r="L37" s="25" t="e">
        <f t="shared" si="8"/>
        <v>#DIV/0!</v>
      </c>
    </row>
    <row r="38" spans="1:12" ht="30" hidden="1" x14ac:dyDescent="0.25">
      <c r="A38" s="28">
        <v>16101</v>
      </c>
      <c r="B38" s="11" t="s">
        <v>42</v>
      </c>
      <c r="C38" s="12">
        <v>0</v>
      </c>
      <c r="D38" s="3"/>
      <c r="E38" s="3"/>
      <c r="F38" s="3"/>
      <c r="G38" s="60">
        <f t="shared" si="4"/>
        <v>0</v>
      </c>
      <c r="H38" s="54"/>
      <c r="I38" s="65">
        <f t="shared" si="5"/>
        <v>0</v>
      </c>
      <c r="J38" s="7" t="e">
        <f t="shared" si="6"/>
        <v>#DIV/0!</v>
      </c>
      <c r="K38" s="7">
        <f t="shared" si="7"/>
        <v>0</v>
      </c>
      <c r="L38" s="25" t="e">
        <f t="shared" si="8"/>
        <v>#DIV/0!</v>
      </c>
    </row>
    <row r="39" spans="1:12" x14ac:dyDescent="0.25">
      <c r="A39" s="28">
        <v>17101</v>
      </c>
      <c r="B39" s="11" t="s">
        <v>43</v>
      </c>
      <c r="C39" s="12">
        <v>14163286</v>
      </c>
      <c r="D39" s="3">
        <v>99419</v>
      </c>
      <c r="E39" s="3">
        <v>-3082210.62</v>
      </c>
      <c r="F39" s="3"/>
      <c r="G39" s="60">
        <f t="shared" si="4"/>
        <v>11180494.379999999</v>
      </c>
      <c r="H39" s="54">
        <v>14516279</v>
      </c>
      <c r="I39" s="65">
        <f t="shared" si="5"/>
        <v>352993</v>
      </c>
      <c r="J39" s="7">
        <f t="shared" si="6"/>
        <v>2.4923100472588118</v>
      </c>
      <c r="K39" s="7">
        <f t="shared" si="7"/>
        <v>3335784.620000001</v>
      </c>
      <c r="L39" s="25">
        <f t="shared" si="8"/>
        <v>29.835752397203038</v>
      </c>
    </row>
    <row r="40" spans="1:12" x14ac:dyDescent="0.25">
      <c r="A40" s="29"/>
      <c r="B40" s="13"/>
      <c r="C40" s="13"/>
      <c r="D40" s="13"/>
      <c r="E40" s="13"/>
      <c r="F40" s="13"/>
      <c r="G40" s="60"/>
      <c r="H40" s="55"/>
      <c r="I40" s="65"/>
      <c r="J40" s="7"/>
      <c r="K40" s="7"/>
      <c r="L40" s="25"/>
    </row>
    <row r="41" spans="1:12" x14ac:dyDescent="0.25">
      <c r="A41" s="26">
        <v>200000</v>
      </c>
      <c r="B41" s="8" t="s">
        <v>44</v>
      </c>
      <c r="C41" s="9">
        <f>SUM(C42:C80)</f>
        <v>8188102.25</v>
      </c>
      <c r="D41" s="9">
        <f t="shared" ref="D41:K41" si="9">SUM(D42:D80)</f>
        <v>13212632.359999999</v>
      </c>
      <c r="E41" s="9">
        <f t="shared" si="9"/>
        <v>-29709</v>
      </c>
      <c r="F41" s="9">
        <f t="shared" si="9"/>
        <v>0</v>
      </c>
      <c r="G41" s="61">
        <f t="shared" si="9"/>
        <v>21371025.609999999</v>
      </c>
      <c r="H41" s="56">
        <f t="shared" ref="H41" si="10">SUM(H42:H80)</f>
        <v>23976341.040000003</v>
      </c>
      <c r="I41" s="66">
        <f t="shared" si="9"/>
        <v>15788238.789999995</v>
      </c>
      <c r="J41" s="9">
        <f t="shared" si="6"/>
        <v>192.81926761478832</v>
      </c>
      <c r="K41" s="9">
        <f t="shared" si="9"/>
        <v>2605315.4300000011</v>
      </c>
      <c r="L41" s="30">
        <f t="shared" si="8"/>
        <v>12.19087692628527</v>
      </c>
    </row>
    <row r="42" spans="1:12" x14ac:dyDescent="0.25">
      <c r="A42" s="28">
        <v>21101</v>
      </c>
      <c r="B42" s="11" t="s">
        <v>45</v>
      </c>
      <c r="C42" s="12">
        <v>255156.47</v>
      </c>
      <c r="D42" s="3">
        <v>3591345</v>
      </c>
      <c r="E42" s="3">
        <v>-4709</v>
      </c>
      <c r="F42" s="3"/>
      <c r="G42" s="60">
        <f t="shared" si="4"/>
        <v>3841792.47</v>
      </c>
      <c r="H42" s="54">
        <v>6514000.0800000001</v>
      </c>
      <c r="I42" s="65">
        <f t="shared" si="5"/>
        <v>6258843.6100000003</v>
      </c>
      <c r="J42" s="7">
        <f t="shared" si="6"/>
        <v>2452.9433292442086</v>
      </c>
      <c r="K42" s="7">
        <f t="shared" si="7"/>
        <v>2672207.61</v>
      </c>
      <c r="L42" s="25">
        <f t="shared" si="8"/>
        <v>69.556271736874947</v>
      </c>
    </row>
    <row r="43" spans="1:12" x14ac:dyDescent="0.25">
      <c r="A43" s="28">
        <v>21102</v>
      </c>
      <c r="B43" s="11" t="s">
        <v>46</v>
      </c>
      <c r="C43" s="12">
        <v>12999.96</v>
      </c>
      <c r="D43" s="3">
        <v>203600</v>
      </c>
      <c r="E43" s="3"/>
      <c r="F43" s="3"/>
      <c r="G43" s="60">
        <f t="shared" si="4"/>
        <v>216599.96</v>
      </c>
      <c r="H43" s="54">
        <v>128000.16</v>
      </c>
      <c r="I43" s="65">
        <f t="shared" si="5"/>
        <v>115000.20000000001</v>
      </c>
      <c r="J43" s="7">
        <f t="shared" si="6"/>
        <v>884.61964498352313</v>
      </c>
      <c r="K43" s="7">
        <f t="shared" si="7"/>
        <v>-88599.799999999988</v>
      </c>
      <c r="L43" s="25">
        <f t="shared" si="8"/>
        <v>-40.904809031359008</v>
      </c>
    </row>
    <row r="44" spans="1:12" x14ac:dyDescent="0.25">
      <c r="A44" s="28">
        <v>21103</v>
      </c>
      <c r="B44" s="11" t="s">
        <v>163</v>
      </c>
      <c r="C44" s="12">
        <v>0</v>
      </c>
      <c r="D44" s="3"/>
      <c r="E44" s="3"/>
      <c r="F44" s="3"/>
      <c r="G44" s="60">
        <f t="shared" si="4"/>
        <v>0</v>
      </c>
      <c r="H44" s="54">
        <v>9999.9599999999991</v>
      </c>
      <c r="I44" s="65">
        <f t="shared" si="5"/>
        <v>9999.9599999999991</v>
      </c>
      <c r="J44" s="7">
        <v>100</v>
      </c>
      <c r="K44" s="7">
        <f t="shared" si="7"/>
        <v>9999.9599999999991</v>
      </c>
      <c r="L44" s="25">
        <v>100</v>
      </c>
    </row>
    <row r="45" spans="1:12" ht="30" x14ac:dyDescent="0.25">
      <c r="A45" s="28">
        <v>21201</v>
      </c>
      <c r="B45" s="11" t="s">
        <v>47</v>
      </c>
      <c r="C45" s="12">
        <v>72600</v>
      </c>
      <c r="D45" s="3">
        <v>234100</v>
      </c>
      <c r="E45" s="3"/>
      <c r="F45" s="3"/>
      <c r="G45" s="60">
        <f t="shared" si="4"/>
        <v>306700</v>
      </c>
      <c r="H45" s="54">
        <v>220500.12</v>
      </c>
      <c r="I45" s="65">
        <f t="shared" si="5"/>
        <v>147900.12</v>
      </c>
      <c r="J45" s="7">
        <f t="shared" si="6"/>
        <v>203.71917355371903</v>
      </c>
      <c r="K45" s="7">
        <f t="shared" si="7"/>
        <v>-86199.88</v>
      </c>
      <c r="L45" s="25">
        <f t="shared" si="8"/>
        <v>-28.10560156504728</v>
      </c>
    </row>
    <row r="46" spans="1:12" ht="45" x14ac:dyDescent="0.25">
      <c r="A46" s="28">
        <v>21401</v>
      </c>
      <c r="B46" s="11" t="s">
        <v>48</v>
      </c>
      <c r="C46" s="12">
        <v>839999.82</v>
      </c>
      <c r="D46" s="3">
        <v>923325</v>
      </c>
      <c r="E46" s="3">
        <v>-25000</v>
      </c>
      <c r="F46" s="3"/>
      <c r="G46" s="60">
        <f t="shared" si="4"/>
        <v>1738324.8199999998</v>
      </c>
      <c r="H46" s="54">
        <v>1824000</v>
      </c>
      <c r="I46" s="65">
        <f t="shared" si="5"/>
        <v>984000.18</v>
      </c>
      <c r="J46" s="7">
        <f t="shared" si="6"/>
        <v>117.14290367347937</v>
      </c>
      <c r="K46" s="7">
        <f t="shared" si="7"/>
        <v>85675.180000000168</v>
      </c>
      <c r="L46" s="25">
        <f t="shared" si="8"/>
        <v>4.9286059207277617</v>
      </c>
    </row>
    <row r="47" spans="1:12" x14ac:dyDescent="0.25">
      <c r="A47" s="28">
        <v>21501</v>
      </c>
      <c r="B47" s="11" t="s">
        <v>49</v>
      </c>
      <c r="C47" s="12">
        <v>101979.96</v>
      </c>
      <c r="D47" s="3">
        <v>373711</v>
      </c>
      <c r="E47" s="3"/>
      <c r="F47" s="3"/>
      <c r="G47" s="60">
        <f t="shared" si="4"/>
        <v>475690.96</v>
      </c>
      <c r="H47" s="54">
        <v>387000</v>
      </c>
      <c r="I47" s="65">
        <f t="shared" si="5"/>
        <v>285020.03999999998</v>
      </c>
      <c r="J47" s="7">
        <f t="shared" si="6"/>
        <v>279.48632260691215</v>
      </c>
      <c r="K47" s="7">
        <f t="shared" si="7"/>
        <v>-88690.960000000021</v>
      </c>
      <c r="L47" s="25">
        <f t="shared" si="8"/>
        <v>-18.644659549552927</v>
      </c>
    </row>
    <row r="48" spans="1:12" x14ac:dyDescent="0.25">
      <c r="A48" s="28">
        <v>21601</v>
      </c>
      <c r="B48" s="11" t="s">
        <v>50</v>
      </c>
      <c r="C48" s="12">
        <v>261999.9</v>
      </c>
      <c r="D48" s="3">
        <v>980760</v>
      </c>
      <c r="E48" s="3"/>
      <c r="F48" s="3"/>
      <c r="G48" s="60">
        <f t="shared" si="4"/>
        <v>1242759.8999999999</v>
      </c>
      <c r="H48" s="54">
        <v>1800000</v>
      </c>
      <c r="I48" s="65">
        <f t="shared" si="5"/>
        <v>1538000.1</v>
      </c>
      <c r="J48" s="7">
        <f t="shared" si="6"/>
        <v>587.02316298594008</v>
      </c>
      <c r="K48" s="7">
        <f t="shared" si="7"/>
        <v>557240.10000000009</v>
      </c>
      <c r="L48" s="25">
        <f t="shared" si="8"/>
        <v>44.838918603665945</v>
      </c>
    </row>
    <row r="49" spans="1:12" x14ac:dyDescent="0.25">
      <c r="A49" s="28">
        <v>21701</v>
      </c>
      <c r="B49" s="11" t="s">
        <v>175</v>
      </c>
      <c r="C49" s="12"/>
      <c r="D49" s="3"/>
      <c r="E49" s="3"/>
      <c r="F49" s="3"/>
      <c r="G49" s="60"/>
      <c r="H49" s="54">
        <v>187500</v>
      </c>
      <c r="I49" s="65">
        <f t="shared" ref="I49" si="11">H49-C49</f>
        <v>187500</v>
      </c>
      <c r="J49" s="7">
        <v>100</v>
      </c>
      <c r="K49" s="7">
        <f t="shared" ref="K49" si="12">H49-G49</f>
        <v>187500</v>
      </c>
      <c r="L49" s="25">
        <v>100</v>
      </c>
    </row>
    <row r="50" spans="1:12" x14ac:dyDescent="0.25">
      <c r="A50" s="28">
        <v>21801</v>
      </c>
      <c r="B50" s="11" t="s">
        <v>51</v>
      </c>
      <c r="C50" s="12">
        <v>4999.9799999999996</v>
      </c>
      <c r="D50" s="3">
        <v>36738</v>
      </c>
      <c r="E50" s="3"/>
      <c r="F50" s="3"/>
      <c r="G50" s="60">
        <f t="shared" si="4"/>
        <v>41737.979999999996</v>
      </c>
      <c r="H50" s="54">
        <v>15999.96</v>
      </c>
      <c r="I50" s="65">
        <f t="shared" si="5"/>
        <v>10999.98</v>
      </c>
      <c r="J50" s="7">
        <f t="shared" si="6"/>
        <v>220.00048000192004</v>
      </c>
      <c r="K50" s="7">
        <f t="shared" si="7"/>
        <v>-25738.019999999997</v>
      </c>
      <c r="L50" s="25">
        <f t="shared" si="8"/>
        <v>-61.665705911019167</v>
      </c>
    </row>
    <row r="51" spans="1:12" x14ac:dyDescent="0.25">
      <c r="A51" s="28">
        <v>22104</v>
      </c>
      <c r="B51" s="11" t="s">
        <v>52</v>
      </c>
      <c r="C51" s="12">
        <v>0</v>
      </c>
      <c r="D51" s="3">
        <v>145335</v>
      </c>
      <c r="E51" s="3"/>
      <c r="F51" s="3"/>
      <c r="G51" s="60">
        <f t="shared" si="4"/>
        <v>145335</v>
      </c>
      <c r="H51" s="54"/>
      <c r="I51" s="65">
        <f t="shared" si="5"/>
        <v>0</v>
      </c>
      <c r="J51" s="7">
        <v>0</v>
      </c>
      <c r="K51" s="7">
        <f t="shared" si="7"/>
        <v>-145335</v>
      </c>
      <c r="L51" s="25">
        <f t="shared" si="8"/>
        <v>-100</v>
      </c>
    </row>
    <row r="52" spans="1:12" x14ac:dyDescent="0.25">
      <c r="A52" s="28">
        <v>22105</v>
      </c>
      <c r="B52" s="11" t="s">
        <v>53</v>
      </c>
      <c r="C52" s="12">
        <v>180999.84</v>
      </c>
      <c r="D52" s="3">
        <v>88500</v>
      </c>
      <c r="E52" s="3"/>
      <c r="F52" s="3"/>
      <c r="G52" s="60">
        <f t="shared" si="4"/>
        <v>269499.83999999997</v>
      </c>
      <c r="H52" s="54">
        <v>243000</v>
      </c>
      <c r="I52" s="65">
        <f t="shared" si="5"/>
        <v>62000.160000000003</v>
      </c>
      <c r="J52" s="7">
        <f t="shared" si="6"/>
        <v>34.254262324209805</v>
      </c>
      <c r="K52" s="7">
        <f t="shared" si="7"/>
        <v>-26499.839999999967</v>
      </c>
      <c r="L52" s="25">
        <f t="shared" si="8"/>
        <v>-9.8329705872923654</v>
      </c>
    </row>
    <row r="53" spans="1:12" x14ac:dyDescent="0.25">
      <c r="A53" s="28">
        <v>22106</v>
      </c>
      <c r="B53" s="11" t="s">
        <v>54</v>
      </c>
      <c r="C53" s="12">
        <v>24999.96</v>
      </c>
      <c r="D53" s="3">
        <v>44040</v>
      </c>
      <c r="E53" s="3"/>
      <c r="F53" s="3"/>
      <c r="G53" s="60">
        <f t="shared" si="4"/>
        <v>69039.959999999992</v>
      </c>
      <c r="H53" s="54">
        <v>48000</v>
      </c>
      <c r="I53" s="65">
        <f t="shared" si="5"/>
        <v>23000.04</v>
      </c>
      <c r="J53" s="7">
        <f t="shared" si="6"/>
        <v>92.000307200491534</v>
      </c>
      <c r="K53" s="7">
        <f t="shared" si="7"/>
        <v>-21039.959999999992</v>
      </c>
      <c r="L53" s="25">
        <f t="shared" si="8"/>
        <v>-30.475046625171842</v>
      </c>
    </row>
    <row r="54" spans="1:12" ht="30" x14ac:dyDescent="0.25">
      <c r="A54" s="28">
        <v>22301</v>
      </c>
      <c r="B54" s="11" t="s">
        <v>55</v>
      </c>
      <c r="C54" s="12">
        <v>0</v>
      </c>
      <c r="D54" s="3">
        <v>39760</v>
      </c>
      <c r="E54" s="3"/>
      <c r="F54" s="3"/>
      <c r="G54" s="60">
        <f t="shared" si="4"/>
        <v>39760</v>
      </c>
      <c r="H54" s="54">
        <v>30399.96</v>
      </c>
      <c r="I54" s="65">
        <f t="shared" si="5"/>
        <v>30399.96</v>
      </c>
      <c r="J54" s="7">
        <v>100</v>
      </c>
      <c r="K54" s="7">
        <f t="shared" si="7"/>
        <v>-9360.0400000000009</v>
      </c>
      <c r="L54" s="25">
        <f t="shared" si="8"/>
        <v>-23.541348088531194</v>
      </c>
    </row>
    <row r="55" spans="1:12" hidden="1" x14ac:dyDescent="0.25">
      <c r="A55" s="28">
        <v>24201</v>
      </c>
      <c r="B55" s="11" t="s">
        <v>56</v>
      </c>
      <c r="C55" s="12">
        <v>0</v>
      </c>
      <c r="D55" s="3"/>
      <c r="E55" s="3"/>
      <c r="F55" s="3"/>
      <c r="G55" s="60">
        <f t="shared" si="4"/>
        <v>0</v>
      </c>
      <c r="H55" s="54"/>
      <c r="I55" s="65">
        <f t="shared" si="5"/>
        <v>0</v>
      </c>
      <c r="J55" s="7" t="e">
        <f t="shared" si="6"/>
        <v>#DIV/0!</v>
      </c>
      <c r="K55" s="7">
        <f t="shared" si="7"/>
        <v>0</v>
      </c>
      <c r="L55" s="25" t="e">
        <f t="shared" si="8"/>
        <v>#DIV/0!</v>
      </c>
    </row>
    <row r="56" spans="1:12" x14ac:dyDescent="0.25">
      <c r="A56" s="28">
        <v>24301</v>
      </c>
      <c r="B56" s="11" t="s">
        <v>57</v>
      </c>
      <c r="C56" s="12">
        <v>24999.96</v>
      </c>
      <c r="D56" s="3">
        <v>30000</v>
      </c>
      <c r="E56" s="3"/>
      <c r="F56" s="3"/>
      <c r="G56" s="60">
        <f t="shared" si="4"/>
        <v>54999.96</v>
      </c>
      <c r="H56" s="54">
        <v>66640.08</v>
      </c>
      <c r="I56" s="65">
        <f t="shared" si="5"/>
        <v>41640.120000000003</v>
      </c>
      <c r="J56" s="7">
        <f t="shared" si="6"/>
        <v>166.56074649719443</v>
      </c>
      <c r="K56" s="7">
        <f t="shared" si="7"/>
        <v>11640.120000000003</v>
      </c>
      <c r="L56" s="25">
        <f t="shared" si="8"/>
        <v>21.163869937359962</v>
      </c>
    </row>
    <row r="57" spans="1:12" hidden="1" x14ac:dyDescent="0.25">
      <c r="A57" s="28">
        <v>24401</v>
      </c>
      <c r="B57" s="11" t="s">
        <v>58</v>
      </c>
      <c r="C57" s="12">
        <v>0</v>
      </c>
      <c r="D57" s="3"/>
      <c r="E57" s="3"/>
      <c r="F57" s="3"/>
      <c r="G57" s="60">
        <f t="shared" si="4"/>
        <v>0</v>
      </c>
      <c r="H57" s="54"/>
      <c r="I57" s="65">
        <f t="shared" si="5"/>
        <v>0</v>
      </c>
      <c r="J57" s="7" t="e">
        <f t="shared" si="6"/>
        <v>#DIV/0!</v>
      </c>
      <c r="K57" s="7">
        <f t="shared" si="7"/>
        <v>0</v>
      </c>
      <c r="L57" s="25" t="e">
        <f t="shared" si="8"/>
        <v>#DIV/0!</v>
      </c>
    </row>
    <row r="58" spans="1:12" hidden="1" x14ac:dyDescent="0.25">
      <c r="A58" s="28">
        <v>24501</v>
      </c>
      <c r="B58" s="11" t="s">
        <v>59</v>
      </c>
      <c r="C58" s="12">
        <v>0</v>
      </c>
      <c r="D58" s="3"/>
      <c r="E58" s="3"/>
      <c r="F58" s="3"/>
      <c r="G58" s="60">
        <f t="shared" si="4"/>
        <v>0</v>
      </c>
      <c r="H58" s="54"/>
      <c r="I58" s="65">
        <f t="shared" si="5"/>
        <v>0</v>
      </c>
      <c r="J58" s="7" t="e">
        <f t="shared" si="6"/>
        <v>#DIV/0!</v>
      </c>
      <c r="K58" s="7">
        <f t="shared" si="7"/>
        <v>0</v>
      </c>
      <c r="L58" s="25" t="e">
        <f t="shared" si="8"/>
        <v>#DIV/0!</v>
      </c>
    </row>
    <row r="59" spans="1:12" x14ac:dyDescent="0.25">
      <c r="A59" s="28">
        <v>24601</v>
      </c>
      <c r="B59" s="11" t="s">
        <v>60</v>
      </c>
      <c r="C59" s="12">
        <v>473678.1</v>
      </c>
      <c r="D59" s="3">
        <v>503987.68</v>
      </c>
      <c r="E59" s="3"/>
      <c r="F59" s="3"/>
      <c r="G59" s="60">
        <f t="shared" si="4"/>
        <v>977665.78</v>
      </c>
      <c r="H59" s="54">
        <v>485531.52</v>
      </c>
      <c r="I59" s="65">
        <f t="shared" si="5"/>
        <v>11853.420000000042</v>
      </c>
      <c r="J59" s="7">
        <f t="shared" si="6"/>
        <v>2.5024209478968942</v>
      </c>
      <c r="K59" s="7">
        <f t="shared" si="7"/>
        <v>-492134.26</v>
      </c>
      <c r="L59" s="25">
        <f t="shared" si="8"/>
        <v>-50.337678792439682</v>
      </c>
    </row>
    <row r="60" spans="1:12" x14ac:dyDescent="0.25">
      <c r="A60" s="28">
        <v>24701</v>
      </c>
      <c r="B60" s="11" t="s">
        <v>61</v>
      </c>
      <c r="C60" s="12">
        <v>9999.9599999999991</v>
      </c>
      <c r="D60" s="3">
        <v>35972</v>
      </c>
      <c r="E60" s="3"/>
      <c r="F60" s="3"/>
      <c r="G60" s="60">
        <f t="shared" si="4"/>
        <v>45971.96</v>
      </c>
      <c r="H60" s="54">
        <v>72600</v>
      </c>
      <c r="I60" s="65">
        <f t="shared" si="5"/>
        <v>62600.04</v>
      </c>
      <c r="J60" s="7">
        <f t="shared" si="6"/>
        <v>626.00290401161612</v>
      </c>
      <c r="K60" s="7">
        <f t="shared" si="7"/>
        <v>26628.04</v>
      </c>
      <c r="L60" s="25">
        <f t="shared" si="8"/>
        <v>57.922350928696545</v>
      </c>
    </row>
    <row r="61" spans="1:12" x14ac:dyDescent="0.25">
      <c r="A61" s="28">
        <v>24801</v>
      </c>
      <c r="B61" s="11" t="s">
        <v>62</v>
      </c>
      <c r="C61" s="12">
        <v>0</v>
      </c>
      <c r="D61" s="3">
        <v>41000</v>
      </c>
      <c r="E61" s="3"/>
      <c r="F61" s="3"/>
      <c r="G61" s="60">
        <f t="shared" si="4"/>
        <v>41000</v>
      </c>
      <c r="H61" s="54">
        <v>55600.08</v>
      </c>
      <c r="I61" s="65">
        <f t="shared" si="5"/>
        <v>55600.08</v>
      </c>
      <c r="J61" s="7">
        <v>100</v>
      </c>
      <c r="K61" s="7">
        <f t="shared" si="7"/>
        <v>14600.080000000002</v>
      </c>
      <c r="L61" s="25">
        <f t="shared" si="8"/>
        <v>35.609951219512197</v>
      </c>
    </row>
    <row r="62" spans="1:12" ht="30" x14ac:dyDescent="0.25">
      <c r="A62" s="28">
        <v>24901</v>
      </c>
      <c r="B62" s="11" t="s">
        <v>63</v>
      </c>
      <c r="C62" s="12">
        <v>199999.92</v>
      </c>
      <c r="D62" s="3">
        <v>604397.30000000005</v>
      </c>
      <c r="E62" s="3"/>
      <c r="F62" s="3"/>
      <c r="G62" s="60">
        <f t="shared" si="4"/>
        <v>804397.22000000009</v>
      </c>
      <c r="H62" s="54">
        <v>417900.12</v>
      </c>
      <c r="I62" s="65">
        <f t="shared" si="5"/>
        <v>217900.19999999998</v>
      </c>
      <c r="J62" s="7">
        <f t="shared" si="6"/>
        <v>108.95014358005741</v>
      </c>
      <c r="K62" s="7">
        <f t="shared" si="7"/>
        <v>-386497.10000000009</v>
      </c>
      <c r="L62" s="25">
        <f t="shared" si="8"/>
        <v>-48.048040245589121</v>
      </c>
    </row>
    <row r="63" spans="1:12" x14ac:dyDescent="0.25">
      <c r="A63" s="28">
        <v>25301</v>
      </c>
      <c r="B63" s="11" t="s">
        <v>64</v>
      </c>
      <c r="C63" s="12">
        <v>108999.96</v>
      </c>
      <c r="D63" s="3">
        <v>99500</v>
      </c>
      <c r="E63" s="3"/>
      <c r="F63" s="3"/>
      <c r="G63" s="60">
        <f t="shared" si="4"/>
        <v>208499.96000000002</v>
      </c>
      <c r="H63" s="54">
        <v>172500</v>
      </c>
      <c r="I63" s="65">
        <f t="shared" si="5"/>
        <v>63500.039999999994</v>
      </c>
      <c r="J63" s="7">
        <f t="shared" si="6"/>
        <v>58.256938809885781</v>
      </c>
      <c r="K63" s="7">
        <f t="shared" si="7"/>
        <v>-35999.960000000021</v>
      </c>
      <c r="L63" s="25">
        <f t="shared" si="8"/>
        <v>-17.266171178162338</v>
      </c>
    </row>
    <row r="64" spans="1:12" ht="30" x14ac:dyDescent="0.25">
      <c r="A64" s="28">
        <v>25401</v>
      </c>
      <c r="B64" s="11" t="s">
        <v>65</v>
      </c>
      <c r="C64" s="12">
        <v>345999.96</v>
      </c>
      <c r="D64" s="3">
        <v>172400</v>
      </c>
      <c r="E64" s="3"/>
      <c r="F64" s="3"/>
      <c r="G64" s="60">
        <f t="shared" si="4"/>
        <v>518399.96</v>
      </c>
      <c r="H64" s="54">
        <v>1005000</v>
      </c>
      <c r="I64" s="65">
        <f t="shared" si="5"/>
        <v>659000.04</v>
      </c>
      <c r="J64" s="7">
        <f t="shared" si="6"/>
        <v>190.46246132514</v>
      </c>
      <c r="K64" s="7">
        <f t="shared" si="7"/>
        <v>486600.04</v>
      </c>
      <c r="L64" s="25">
        <f t="shared" si="8"/>
        <v>93.865755699518189</v>
      </c>
    </row>
    <row r="65" spans="1:12" ht="30" x14ac:dyDescent="0.25">
      <c r="A65" s="28">
        <v>25501</v>
      </c>
      <c r="B65" s="11" t="s">
        <v>66</v>
      </c>
      <c r="C65" s="12">
        <v>19999.98</v>
      </c>
      <c r="D65" s="3">
        <v>10000</v>
      </c>
      <c r="E65" s="3"/>
      <c r="F65" s="3"/>
      <c r="G65" s="60">
        <f t="shared" si="4"/>
        <v>29999.98</v>
      </c>
      <c r="H65" s="54">
        <v>24000</v>
      </c>
      <c r="I65" s="65">
        <f t="shared" si="5"/>
        <v>4000.0200000000004</v>
      </c>
      <c r="J65" s="7">
        <f t="shared" si="6"/>
        <v>20.000120000120006</v>
      </c>
      <c r="K65" s="7">
        <f t="shared" si="7"/>
        <v>-5999.98</v>
      </c>
      <c r="L65" s="25">
        <f t="shared" si="8"/>
        <v>-19.999946666631104</v>
      </c>
    </row>
    <row r="66" spans="1:12" ht="30" hidden="1" x14ac:dyDescent="0.25">
      <c r="A66" s="28">
        <v>25601</v>
      </c>
      <c r="B66" s="11" t="s">
        <v>164</v>
      </c>
      <c r="C66" s="12">
        <v>0</v>
      </c>
      <c r="D66" s="3"/>
      <c r="E66" s="3"/>
      <c r="F66" s="3"/>
      <c r="G66" s="60">
        <f t="shared" si="4"/>
        <v>0</v>
      </c>
      <c r="H66" s="54"/>
      <c r="I66" s="65">
        <f t="shared" si="5"/>
        <v>0</v>
      </c>
      <c r="J66" s="7" t="e">
        <f t="shared" si="6"/>
        <v>#DIV/0!</v>
      </c>
      <c r="K66" s="7">
        <f t="shared" si="7"/>
        <v>0</v>
      </c>
      <c r="L66" s="25" t="e">
        <f t="shared" si="8"/>
        <v>#DIV/0!</v>
      </c>
    </row>
    <row r="67" spans="1:12" x14ac:dyDescent="0.25">
      <c r="A67" s="28">
        <v>26101</v>
      </c>
      <c r="B67" s="11" t="s">
        <v>67</v>
      </c>
      <c r="C67" s="12">
        <v>3900000</v>
      </c>
      <c r="D67" s="3">
        <v>2950000</v>
      </c>
      <c r="E67" s="3"/>
      <c r="F67" s="3"/>
      <c r="G67" s="60">
        <f t="shared" si="4"/>
        <v>6850000</v>
      </c>
      <c r="H67" s="54">
        <f>7200000+500000</f>
        <v>7700000</v>
      </c>
      <c r="I67" s="65">
        <f t="shared" si="5"/>
        <v>3800000</v>
      </c>
      <c r="J67" s="7">
        <f t="shared" si="6"/>
        <v>97.435897435897431</v>
      </c>
      <c r="K67" s="7">
        <f t="shared" si="7"/>
        <v>850000</v>
      </c>
      <c r="L67" s="25">
        <f t="shared" si="8"/>
        <v>12.408759124087595</v>
      </c>
    </row>
    <row r="68" spans="1:12" x14ac:dyDescent="0.25">
      <c r="A68" s="28">
        <v>26102</v>
      </c>
      <c r="B68" s="11" t="s">
        <v>68</v>
      </c>
      <c r="C68" s="12">
        <v>15000</v>
      </c>
      <c r="D68" s="3">
        <v>45000</v>
      </c>
      <c r="E68" s="3"/>
      <c r="F68" s="3"/>
      <c r="G68" s="60">
        <f t="shared" si="4"/>
        <v>60000</v>
      </c>
      <c r="H68" s="54">
        <v>90300.12</v>
      </c>
      <c r="I68" s="65">
        <f t="shared" si="5"/>
        <v>75300.12</v>
      </c>
      <c r="J68" s="7">
        <f t="shared" si="6"/>
        <v>502.00080000000003</v>
      </c>
      <c r="K68" s="7">
        <f t="shared" si="7"/>
        <v>30300.119999999995</v>
      </c>
      <c r="L68" s="25">
        <f t="shared" si="8"/>
        <v>50.500200000000007</v>
      </c>
    </row>
    <row r="69" spans="1:12" x14ac:dyDescent="0.25">
      <c r="A69" s="28">
        <v>27101</v>
      </c>
      <c r="B69" s="11" t="s">
        <v>69</v>
      </c>
      <c r="C69" s="12">
        <v>0</v>
      </c>
      <c r="D69" s="3">
        <v>300000</v>
      </c>
      <c r="E69" s="3"/>
      <c r="F69" s="3"/>
      <c r="G69" s="60">
        <f t="shared" si="4"/>
        <v>300000</v>
      </c>
      <c r="H69" s="54">
        <v>349999.92</v>
      </c>
      <c r="I69" s="65">
        <f t="shared" si="5"/>
        <v>349999.92</v>
      </c>
      <c r="J69" s="7">
        <v>100</v>
      </c>
      <c r="K69" s="7">
        <f t="shared" si="7"/>
        <v>49999.919999999984</v>
      </c>
      <c r="L69" s="25">
        <f t="shared" si="8"/>
        <v>16.666640000000001</v>
      </c>
    </row>
    <row r="70" spans="1:12" ht="30" hidden="1" x14ac:dyDescent="0.25">
      <c r="A70" s="28">
        <v>27102</v>
      </c>
      <c r="B70" s="11" t="s">
        <v>70</v>
      </c>
      <c r="C70" s="12">
        <v>0</v>
      </c>
      <c r="D70" s="3"/>
      <c r="E70" s="3"/>
      <c r="F70" s="3"/>
      <c r="G70" s="60">
        <f t="shared" si="4"/>
        <v>0</v>
      </c>
      <c r="H70" s="54"/>
      <c r="I70" s="65">
        <f t="shared" si="5"/>
        <v>0</v>
      </c>
      <c r="J70" s="7" t="e">
        <f t="shared" si="6"/>
        <v>#DIV/0!</v>
      </c>
      <c r="K70" s="7">
        <f t="shared" si="7"/>
        <v>0</v>
      </c>
      <c r="L70" s="25" t="e">
        <f t="shared" si="8"/>
        <v>#DIV/0!</v>
      </c>
    </row>
    <row r="71" spans="1:12" x14ac:dyDescent="0.25">
      <c r="A71" s="28">
        <v>27201</v>
      </c>
      <c r="B71" s="11" t="s">
        <v>71</v>
      </c>
      <c r="C71" s="12">
        <v>39999.96</v>
      </c>
      <c r="D71" s="3"/>
      <c r="E71" s="3"/>
      <c r="F71" s="3"/>
      <c r="G71" s="60">
        <f t="shared" si="4"/>
        <v>39999.96</v>
      </c>
      <c r="H71" s="54"/>
      <c r="I71" s="65">
        <f t="shared" si="5"/>
        <v>-39999.96</v>
      </c>
      <c r="J71" s="7">
        <f t="shared" si="6"/>
        <v>-100</v>
      </c>
      <c r="K71" s="7">
        <f t="shared" si="7"/>
        <v>-39999.96</v>
      </c>
      <c r="L71" s="25">
        <f t="shared" si="8"/>
        <v>-100</v>
      </c>
    </row>
    <row r="72" spans="1:12" x14ac:dyDescent="0.25">
      <c r="A72" s="28">
        <v>27301</v>
      </c>
      <c r="B72" s="11" t="s">
        <v>72</v>
      </c>
      <c r="C72" s="12">
        <v>0</v>
      </c>
      <c r="D72" s="3"/>
      <c r="E72" s="3"/>
      <c r="F72" s="3"/>
      <c r="G72" s="60">
        <f t="shared" si="4"/>
        <v>0</v>
      </c>
      <c r="H72" s="54">
        <v>2000.04</v>
      </c>
      <c r="I72" s="65">
        <f t="shared" si="5"/>
        <v>2000.04</v>
      </c>
      <c r="J72" s="7">
        <v>100</v>
      </c>
      <c r="K72" s="7">
        <f t="shared" si="7"/>
        <v>2000.04</v>
      </c>
      <c r="L72" s="25">
        <v>100</v>
      </c>
    </row>
    <row r="73" spans="1:12" x14ac:dyDescent="0.25">
      <c r="A73" s="28">
        <v>29101</v>
      </c>
      <c r="B73" s="11" t="s">
        <v>73</v>
      </c>
      <c r="C73" s="12">
        <v>29999.88</v>
      </c>
      <c r="D73" s="3">
        <v>44896</v>
      </c>
      <c r="E73" s="3"/>
      <c r="F73" s="3"/>
      <c r="G73" s="60">
        <f t="shared" si="4"/>
        <v>74895.88</v>
      </c>
      <c r="H73" s="54">
        <v>52200</v>
      </c>
      <c r="I73" s="65">
        <f t="shared" si="5"/>
        <v>22200.12</v>
      </c>
      <c r="J73" s="7">
        <f t="shared" si="6"/>
        <v>74.000696002783997</v>
      </c>
      <c r="K73" s="7">
        <f t="shared" si="7"/>
        <v>-22695.880000000005</v>
      </c>
      <c r="L73" s="25">
        <f t="shared" si="8"/>
        <v>-30.303242314530522</v>
      </c>
    </row>
    <row r="74" spans="1:12" ht="30" x14ac:dyDescent="0.25">
      <c r="A74" s="28">
        <v>29201</v>
      </c>
      <c r="B74" s="11" t="s">
        <v>74</v>
      </c>
      <c r="C74" s="12">
        <v>54999.96</v>
      </c>
      <c r="D74" s="3">
        <v>126000</v>
      </c>
      <c r="E74" s="3"/>
      <c r="F74" s="3"/>
      <c r="G74" s="60">
        <f t="shared" si="4"/>
        <v>180999.96</v>
      </c>
      <c r="H74" s="54">
        <v>166000.07999999999</v>
      </c>
      <c r="I74" s="65">
        <f t="shared" si="5"/>
        <v>111000.12</v>
      </c>
      <c r="J74" s="7">
        <f t="shared" si="6"/>
        <v>201.81854677712488</v>
      </c>
      <c r="K74" s="7">
        <f t="shared" si="7"/>
        <v>-14999.880000000005</v>
      </c>
      <c r="L74" s="25">
        <f t="shared" si="8"/>
        <v>-8.2872283507687001</v>
      </c>
    </row>
    <row r="75" spans="1:12" ht="30" x14ac:dyDescent="0.25">
      <c r="A75" s="28">
        <v>29301</v>
      </c>
      <c r="B75" s="11" t="s">
        <v>75</v>
      </c>
      <c r="C75" s="12">
        <v>15000</v>
      </c>
      <c r="D75" s="3">
        <v>42500</v>
      </c>
      <c r="E75" s="3"/>
      <c r="F75" s="3"/>
      <c r="G75" s="60">
        <f t="shared" ref="G75:G143" si="13">SUM(C75:F75)</f>
        <v>57500</v>
      </c>
      <c r="H75" s="54">
        <v>30000</v>
      </c>
      <c r="I75" s="65">
        <f t="shared" ref="I75:I143" si="14">H75-C75</f>
        <v>15000</v>
      </c>
      <c r="J75" s="7">
        <f t="shared" ref="J75:J143" si="15">(H75*100/C75)-100</f>
        <v>100</v>
      </c>
      <c r="K75" s="7">
        <f t="shared" ref="K75:K143" si="16">H75-G75</f>
        <v>-27500</v>
      </c>
      <c r="L75" s="25">
        <f t="shared" ref="L75:L143" si="17">(H75*100/G75)-100</f>
        <v>-47.826086956521742</v>
      </c>
    </row>
    <row r="76" spans="1:12" ht="45" hidden="1" x14ac:dyDescent="0.25">
      <c r="A76" s="28">
        <v>29302</v>
      </c>
      <c r="B76" s="11" t="s">
        <v>76</v>
      </c>
      <c r="C76" s="12">
        <v>0</v>
      </c>
      <c r="D76" s="3"/>
      <c r="E76" s="3"/>
      <c r="F76" s="3"/>
      <c r="G76" s="60">
        <f t="shared" si="13"/>
        <v>0</v>
      </c>
      <c r="H76" s="54"/>
      <c r="I76" s="65">
        <f t="shared" si="14"/>
        <v>0</v>
      </c>
      <c r="J76" s="7" t="e">
        <f t="shared" si="15"/>
        <v>#DIV/0!</v>
      </c>
      <c r="K76" s="7">
        <f t="shared" si="16"/>
        <v>0</v>
      </c>
      <c r="L76" s="25" t="e">
        <f t="shared" si="17"/>
        <v>#DIV/0!</v>
      </c>
    </row>
    <row r="77" spans="1:12" ht="45" x14ac:dyDescent="0.25">
      <c r="A77" s="28">
        <v>29401</v>
      </c>
      <c r="B77" s="11" t="s">
        <v>77</v>
      </c>
      <c r="C77" s="12">
        <v>686518.56</v>
      </c>
      <c r="D77" s="3">
        <v>608970.93000000005</v>
      </c>
      <c r="E77" s="3"/>
      <c r="F77" s="3"/>
      <c r="G77" s="60">
        <f t="shared" si="13"/>
        <v>1295489.4900000002</v>
      </c>
      <c r="H77" s="54">
        <v>261042.12</v>
      </c>
      <c r="I77" s="65">
        <f t="shared" si="14"/>
        <v>-425476.44000000006</v>
      </c>
      <c r="J77" s="7">
        <f t="shared" si="15"/>
        <v>-61.975955901323339</v>
      </c>
      <c r="K77" s="7">
        <f t="shared" si="16"/>
        <v>-1034447.3700000002</v>
      </c>
      <c r="L77" s="25">
        <f t="shared" si="17"/>
        <v>-79.849923753530419</v>
      </c>
    </row>
    <row r="78" spans="1:12" ht="30" x14ac:dyDescent="0.25">
      <c r="A78" s="28">
        <v>29601</v>
      </c>
      <c r="B78" s="11" t="s">
        <v>78</v>
      </c>
      <c r="C78" s="12">
        <v>249999.96</v>
      </c>
      <c r="D78" s="3">
        <v>292004.17</v>
      </c>
      <c r="E78" s="3"/>
      <c r="F78" s="3"/>
      <c r="G78" s="60">
        <f t="shared" si="13"/>
        <v>542004.13</v>
      </c>
      <c r="H78" s="54">
        <f>1704000-500000</f>
        <v>1204000</v>
      </c>
      <c r="I78" s="65">
        <f t="shared" si="14"/>
        <v>954000.04</v>
      </c>
      <c r="J78" s="7">
        <f t="shared" si="15"/>
        <v>381.60007705601237</v>
      </c>
      <c r="K78" s="7">
        <f t="shared" si="16"/>
        <v>661995.87</v>
      </c>
      <c r="L78" s="25">
        <f t="shared" si="17"/>
        <v>122.13852872301914</v>
      </c>
    </row>
    <row r="79" spans="1:12" ht="45" x14ac:dyDescent="0.25">
      <c r="A79" s="28">
        <v>29804</v>
      </c>
      <c r="B79" s="11" t="s">
        <v>79</v>
      </c>
      <c r="C79" s="12">
        <v>199999.92</v>
      </c>
      <c r="D79" s="3">
        <v>599790.28</v>
      </c>
      <c r="E79" s="3"/>
      <c r="F79" s="3"/>
      <c r="G79" s="60">
        <f t="shared" si="13"/>
        <v>799790.20000000007</v>
      </c>
      <c r="H79" s="54">
        <v>366999.96</v>
      </c>
      <c r="I79" s="65">
        <f t="shared" si="14"/>
        <v>167000.04</v>
      </c>
      <c r="J79" s="7">
        <f t="shared" si="15"/>
        <v>83.500053400021358</v>
      </c>
      <c r="K79" s="7">
        <f t="shared" si="16"/>
        <v>-432790.24000000005</v>
      </c>
      <c r="L79" s="25">
        <f t="shared" si="17"/>
        <v>-54.112971126677976</v>
      </c>
    </row>
    <row r="80" spans="1:12" ht="45" x14ac:dyDescent="0.25">
      <c r="A80" s="28">
        <v>29805</v>
      </c>
      <c r="B80" s="11" t="s">
        <v>80</v>
      </c>
      <c r="C80" s="12">
        <v>57170.28</v>
      </c>
      <c r="D80" s="3">
        <v>45000</v>
      </c>
      <c r="E80" s="3"/>
      <c r="F80" s="3"/>
      <c r="G80" s="60">
        <f t="shared" si="13"/>
        <v>102170.28</v>
      </c>
      <c r="H80" s="54">
        <v>45626.76</v>
      </c>
      <c r="I80" s="65">
        <f t="shared" si="14"/>
        <v>-11543.519999999997</v>
      </c>
      <c r="J80" s="7">
        <f t="shared" si="15"/>
        <v>-20.191470113492528</v>
      </c>
      <c r="K80" s="7">
        <f t="shared" si="16"/>
        <v>-56543.519999999997</v>
      </c>
      <c r="L80" s="25">
        <f t="shared" si="17"/>
        <v>-55.342434218639703</v>
      </c>
    </row>
    <row r="81" spans="1:12" x14ac:dyDescent="0.25">
      <c r="A81" s="29"/>
      <c r="B81" s="13"/>
      <c r="C81" s="13"/>
      <c r="D81" s="13"/>
      <c r="E81" s="13"/>
      <c r="F81" s="13"/>
      <c r="G81" s="60"/>
      <c r="H81" s="54"/>
      <c r="I81" s="65"/>
      <c r="J81" s="7"/>
      <c r="K81" s="7"/>
      <c r="L81" s="25"/>
    </row>
    <row r="82" spans="1:12" x14ac:dyDescent="0.25">
      <c r="A82" s="26">
        <v>300000</v>
      </c>
      <c r="B82" s="8" t="s">
        <v>81</v>
      </c>
      <c r="C82" s="9">
        <f>SUM(C83:C143)</f>
        <v>23768442.720000014</v>
      </c>
      <c r="D82" s="9">
        <f t="shared" ref="D82:K82" si="18">SUM(D83:D143)</f>
        <v>31222052.440000001</v>
      </c>
      <c r="E82" s="9">
        <f t="shared" si="18"/>
        <v>-1276704</v>
      </c>
      <c r="F82" s="9">
        <f t="shared" si="18"/>
        <v>3846323.89</v>
      </c>
      <c r="G82" s="61">
        <f t="shared" si="18"/>
        <v>57560115.04999999</v>
      </c>
      <c r="H82" s="56">
        <f t="shared" ref="H82" si="19">SUM(H83:H143)</f>
        <v>56797562.879999995</v>
      </c>
      <c r="I82" s="66">
        <f t="shared" si="18"/>
        <v>33029120.159999993</v>
      </c>
      <c r="J82" s="9">
        <f t="shared" si="15"/>
        <v>138.96207062908482</v>
      </c>
      <c r="K82" s="9">
        <f t="shared" si="18"/>
        <v>-762552.1699999976</v>
      </c>
      <c r="L82" s="30">
        <f t="shared" si="17"/>
        <v>-1.3247926438951509</v>
      </c>
    </row>
    <row r="83" spans="1:12" x14ac:dyDescent="0.25">
      <c r="A83" s="28">
        <v>31101</v>
      </c>
      <c r="B83" s="11" t="s">
        <v>82</v>
      </c>
      <c r="C83" s="12">
        <v>3156424.68</v>
      </c>
      <c r="D83" s="3">
        <v>2051935</v>
      </c>
      <c r="E83" s="3">
        <v>-150211</v>
      </c>
      <c r="F83" s="3"/>
      <c r="G83" s="60">
        <f t="shared" si="13"/>
        <v>5058148.68</v>
      </c>
      <c r="H83" s="54">
        <v>11310000</v>
      </c>
      <c r="I83" s="65">
        <f t="shared" si="14"/>
        <v>8153575.3200000003</v>
      </c>
      <c r="J83" s="7">
        <f t="shared" si="15"/>
        <v>258.3168029214624</v>
      </c>
      <c r="K83" s="7">
        <f t="shared" si="16"/>
        <v>6251851.3200000003</v>
      </c>
      <c r="L83" s="25">
        <f t="shared" si="17"/>
        <v>123.59959573193092</v>
      </c>
    </row>
    <row r="84" spans="1:12" x14ac:dyDescent="0.25">
      <c r="A84" s="28">
        <v>31201</v>
      </c>
      <c r="B84" s="11" t="s">
        <v>176</v>
      </c>
      <c r="C84" s="12"/>
      <c r="D84" s="3"/>
      <c r="E84" s="3"/>
      <c r="F84" s="3"/>
      <c r="G84" s="60"/>
      <c r="H84" s="54">
        <v>2199.96</v>
      </c>
      <c r="I84" s="65">
        <f t="shared" ref="I84" si="20">H84-C84</f>
        <v>2199.96</v>
      </c>
      <c r="J84" s="7">
        <v>100</v>
      </c>
      <c r="K84" s="7">
        <f t="shared" ref="K84" si="21">H84-G84</f>
        <v>2199.96</v>
      </c>
      <c r="L84" s="25">
        <v>100</v>
      </c>
    </row>
    <row r="85" spans="1:12" x14ac:dyDescent="0.25">
      <c r="A85" s="28">
        <v>31301</v>
      </c>
      <c r="B85" s="11" t="s">
        <v>83</v>
      </c>
      <c r="C85" s="12">
        <v>1007625</v>
      </c>
      <c r="D85" s="3">
        <v>1194151.07</v>
      </c>
      <c r="E85" s="3">
        <v>-132000</v>
      </c>
      <c r="F85" s="3"/>
      <c r="G85" s="60">
        <f t="shared" si="13"/>
        <v>2069776.0700000003</v>
      </c>
      <c r="H85" s="54">
        <v>2692000.08</v>
      </c>
      <c r="I85" s="65">
        <f t="shared" si="14"/>
        <v>1684375.08</v>
      </c>
      <c r="J85" s="7">
        <f t="shared" si="15"/>
        <v>167.16289095645703</v>
      </c>
      <c r="K85" s="7">
        <f t="shared" si="16"/>
        <v>622224.00999999978</v>
      </c>
      <c r="L85" s="25">
        <f t="shared" si="17"/>
        <v>30.062383028710912</v>
      </c>
    </row>
    <row r="86" spans="1:12" x14ac:dyDescent="0.25">
      <c r="A86" s="28">
        <v>31401</v>
      </c>
      <c r="B86" s="11" t="s">
        <v>84</v>
      </c>
      <c r="C86" s="12">
        <v>424869.84</v>
      </c>
      <c r="D86" s="3">
        <v>350585.26</v>
      </c>
      <c r="E86" s="3">
        <v>-12000</v>
      </c>
      <c r="F86" s="3"/>
      <c r="G86" s="60">
        <f t="shared" si="13"/>
        <v>763455.10000000009</v>
      </c>
      <c r="H86" s="54">
        <v>780999.96</v>
      </c>
      <c r="I86" s="65">
        <f t="shared" si="14"/>
        <v>356130.11999999994</v>
      </c>
      <c r="J86" s="7">
        <f t="shared" si="15"/>
        <v>83.820993271727644</v>
      </c>
      <c r="K86" s="7">
        <f t="shared" si="16"/>
        <v>17544.85999999987</v>
      </c>
      <c r="L86" s="25">
        <f t="shared" si="17"/>
        <v>2.2980866851239767</v>
      </c>
    </row>
    <row r="87" spans="1:12" x14ac:dyDescent="0.25">
      <c r="A87" s="28">
        <v>31501</v>
      </c>
      <c r="B87" s="11" t="s">
        <v>85</v>
      </c>
      <c r="C87" s="12">
        <v>150000</v>
      </c>
      <c r="D87" s="3">
        <v>140000</v>
      </c>
      <c r="E87" s="3"/>
      <c r="F87" s="3"/>
      <c r="G87" s="60">
        <f t="shared" si="13"/>
        <v>290000</v>
      </c>
      <c r="H87" s="54">
        <v>273000</v>
      </c>
      <c r="I87" s="65">
        <f t="shared" si="14"/>
        <v>123000</v>
      </c>
      <c r="J87" s="7">
        <f t="shared" si="15"/>
        <v>82</v>
      </c>
      <c r="K87" s="7">
        <f t="shared" si="16"/>
        <v>-17000</v>
      </c>
      <c r="L87" s="25">
        <f t="shared" si="17"/>
        <v>-5.8620689655172384</v>
      </c>
    </row>
    <row r="88" spans="1:12" ht="30" hidden="1" x14ac:dyDescent="0.25">
      <c r="A88" s="28">
        <v>31601</v>
      </c>
      <c r="B88" s="11" t="s">
        <v>86</v>
      </c>
      <c r="C88" s="12">
        <v>0</v>
      </c>
      <c r="D88" s="3"/>
      <c r="E88" s="3"/>
      <c r="F88" s="3"/>
      <c r="G88" s="60">
        <f t="shared" si="13"/>
        <v>0</v>
      </c>
      <c r="H88" s="54"/>
      <c r="I88" s="65">
        <f t="shared" si="14"/>
        <v>0</v>
      </c>
      <c r="J88" s="7" t="e">
        <f t="shared" si="15"/>
        <v>#DIV/0!</v>
      </c>
      <c r="K88" s="7">
        <f t="shared" si="16"/>
        <v>0</v>
      </c>
      <c r="L88" s="25" t="e">
        <f t="shared" si="17"/>
        <v>#DIV/0!</v>
      </c>
    </row>
    <row r="89" spans="1:12" ht="30" x14ac:dyDescent="0.25">
      <c r="A89" s="28">
        <v>31701</v>
      </c>
      <c r="B89" s="11" t="s">
        <v>87</v>
      </c>
      <c r="C89" s="12">
        <v>1333107.78</v>
      </c>
      <c r="D89" s="3">
        <v>1259663.24</v>
      </c>
      <c r="E89" s="3">
        <v>-81560</v>
      </c>
      <c r="F89" s="3"/>
      <c r="G89" s="60">
        <f t="shared" si="13"/>
        <v>2511211.02</v>
      </c>
      <c r="H89" s="54">
        <v>2816640</v>
      </c>
      <c r="I89" s="65">
        <f t="shared" si="14"/>
        <v>1483532.22</v>
      </c>
      <c r="J89" s="7">
        <f t="shared" si="15"/>
        <v>111.283741814184</v>
      </c>
      <c r="K89" s="7">
        <f t="shared" si="16"/>
        <v>305428.98</v>
      </c>
      <c r="L89" s="25">
        <f t="shared" si="17"/>
        <v>12.162617062742896</v>
      </c>
    </row>
    <row r="90" spans="1:12" x14ac:dyDescent="0.25">
      <c r="A90" s="28">
        <v>31801</v>
      </c>
      <c r="B90" s="11" t="s">
        <v>88</v>
      </c>
      <c r="C90" s="12">
        <v>659999.93999999994</v>
      </c>
      <c r="D90" s="3">
        <v>256229.79</v>
      </c>
      <c r="E90" s="3"/>
      <c r="F90" s="3"/>
      <c r="G90" s="60">
        <f t="shared" si="13"/>
        <v>916229.73</v>
      </c>
      <c r="H90" s="54">
        <v>1242000</v>
      </c>
      <c r="I90" s="65">
        <f t="shared" si="14"/>
        <v>582000.06000000006</v>
      </c>
      <c r="J90" s="7">
        <f t="shared" si="15"/>
        <v>88.181835289257776</v>
      </c>
      <c r="K90" s="7">
        <f t="shared" si="16"/>
        <v>325770.27</v>
      </c>
      <c r="L90" s="25">
        <f t="shared" si="17"/>
        <v>35.555522739913727</v>
      </c>
    </row>
    <row r="91" spans="1:12" x14ac:dyDescent="0.25">
      <c r="A91" s="28">
        <v>32201</v>
      </c>
      <c r="B91" s="11" t="s">
        <v>89</v>
      </c>
      <c r="C91" s="12">
        <v>1746489.42</v>
      </c>
      <c r="D91" s="3">
        <v>2360397</v>
      </c>
      <c r="E91" s="3"/>
      <c r="F91" s="3"/>
      <c r="G91" s="60">
        <f t="shared" si="13"/>
        <v>4106886.42</v>
      </c>
      <c r="H91" s="54">
        <v>4620000</v>
      </c>
      <c r="I91" s="65">
        <f t="shared" si="14"/>
        <v>2873510.58</v>
      </c>
      <c r="J91" s="7">
        <f t="shared" si="15"/>
        <v>164.53066059798977</v>
      </c>
      <c r="K91" s="7">
        <f t="shared" si="16"/>
        <v>513113.58000000007</v>
      </c>
      <c r="L91" s="25">
        <f t="shared" si="17"/>
        <v>12.493980293713605</v>
      </c>
    </row>
    <row r="92" spans="1:12" ht="45" x14ac:dyDescent="0.25">
      <c r="A92" s="28">
        <v>32301</v>
      </c>
      <c r="B92" s="11" t="s">
        <v>90</v>
      </c>
      <c r="C92" s="12">
        <v>1305600</v>
      </c>
      <c r="D92" s="3">
        <v>1459008.05</v>
      </c>
      <c r="E92" s="3"/>
      <c r="F92" s="3"/>
      <c r="G92" s="60">
        <f t="shared" si="13"/>
        <v>2764608.05</v>
      </c>
      <c r="H92" s="54">
        <v>2640000</v>
      </c>
      <c r="I92" s="65">
        <f t="shared" si="14"/>
        <v>1334400</v>
      </c>
      <c r="J92" s="7">
        <f t="shared" si="15"/>
        <v>102.20588235294119</v>
      </c>
      <c r="K92" s="7">
        <f t="shared" si="16"/>
        <v>-124608.04999999981</v>
      </c>
      <c r="L92" s="25">
        <f t="shared" si="17"/>
        <v>-4.5072591754914413</v>
      </c>
    </row>
    <row r="93" spans="1:12" ht="30" x14ac:dyDescent="0.25">
      <c r="A93" s="28">
        <v>32601</v>
      </c>
      <c r="B93" s="11" t="s">
        <v>177</v>
      </c>
      <c r="C93" s="12"/>
      <c r="D93" s="3"/>
      <c r="E93" s="3"/>
      <c r="F93" s="3"/>
      <c r="G93" s="60"/>
      <c r="H93" s="54">
        <v>30000</v>
      </c>
      <c r="I93" s="65">
        <f t="shared" ref="I93" si="22">H93-C93</f>
        <v>30000</v>
      </c>
      <c r="J93" s="7">
        <v>100</v>
      </c>
      <c r="K93" s="7">
        <f t="shared" ref="K93" si="23">H93-G93</f>
        <v>30000</v>
      </c>
      <c r="L93" s="25">
        <v>100</v>
      </c>
    </row>
    <row r="94" spans="1:12" x14ac:dyDescent="0.25">
      <c r="A94" s="28">
        <v>32701</v>
      </c>
      <c r="B94" s="11" t="s">
        <v>91</v>
      </c>
      <c r="C94" s="12">
        <v>2539155.84</v>
      </c>
      <c r="D94" s="3">
        <v>5833017.5499999998</v>
      </c>
      <c r="E94" s="3"/>
      <c r="F94" s="3"/>
      <c r="G94" s="60">
        <f t="shared" si="13"/>
        <v>8372173.3899999997</v>
      </c>
      <c r="H94" s="54">
        <v>2450000.04</v>
      </c>
      <c r="I94" s="65">
        <f t="shared" si="14"/>
        <v>-89155.799999999814</v>
      </c>
      <c r="J94" s="7">
        <f t="shared" si="15"/>
        <v>-3.5112378135876838</v>
      </c>
      <c r="K94" s="7">
        <f t="shared" si="16"/>
        <v>-5922173.3499999996</v>
      </c>
      <c r="L94" s="25">
        <f t="shared" si="17"/>
        <v>-70.736391545278309</v>
      </c>
    </row>
    <row r="95" spans="1:12" x14ac:dyDescent="0.25">
      <c r="A95" s="28">
        <v>32901</v>
      </c>
      <c r="B95" s="11" t="s">
        <v>92</v>
      </c>
      <c r="C95" s="12">
        <v>45240</v>
      </c>
      <c r="D95" s="3">
        <v>230160</v>
      </c>
      <c r="E95" s="3"/>
      <c r="F95" s="3"/>
      <c r="G95" s="60">
        <f t="shared" si="13"/>
        <v>275400</v>
      </c>
      <c r="H95" s="54">
        <v>384999.96</v>
      </c>
      <c r="I95" s="65">
        <f t="shared" si="14"/>
        <v>339759.96</v>
      </c>
      <c r="J95" s="7">
        <f t="shared" si="15"/>
        <v>751.01671087533157</v>
      </c>
      <c r="K95" s="7">
        <f t="shared" si="16"/>
        <v>109599.96000000002</v>
      </c>
      <c r="L95" s="25">
        <f t="shared" si="17"/>
        <v>39.796644880174284</v>
      </c>
    </row>
    <row r="96" spans="1:12" ht="30" x14ac:dyDescent="0.25">
      <c r="A96" s="28">
        <v>33101</v>
      </c>
      <c r="B96" s="11" t="s">
        <v>93</v>
      </c>
      <c r="C96" s="12">
        <v>499999.98</v>
      </c>
      <c r="D96" s="3">
        <v>290000</v>
      </c>
      <c r="E96" s="3"/>
      <c r="F96" s="3"/>
      <c r="G96" s="60">
        <f t="shared" si="13"/>
        <v>789999.98</v>
      </c>
      <c r="H96" s="54">
        <v>624999.96</v>
      </c>
      <c r="I96" s="65">
        <f t="shared" si="14"/>
        <v>124999.97999999998</v>
      </c>
      <c r="J96" s="7">
        <f t="shared" si="15"/>
        <v>24.99999699999988</v>
      </c>
      <c r="K96" s="7">
        <f t="shared" si="16"/>
        <v>-165000.02000000002</v>
      </c>
      <c r="L96" s="25">
        <f t="shared" si="17"/>
        <v>-20.88607900977415</v>
      </c>
    </row>
    <row r="97" spans="1:12" ht="30" x14ac:dyDescent="0.25">
      <c r="A97" s="28">
        <v>33201</v>
      </c>
      <c r="B97" s="11" t="s">
        <v>94</v>
      </c>
      <c r="C97" s="12">
        <v>15000</v>
      </c>
      <c r="D97" s="3">
        <v>463010</v>
      </c>
      <c r="E97" s="3"/>
      <c r="F97" s="3"/>
      <c r="G97" s="60">
        <f t="shared" si="13"/>
        <v>478010</v>
      </c>
      <c r="H97" s="54"/>
      <c r="I97" s="65">
        <f t="shared" si="14"/>
        <v>-15000</v>
      </c>
      <c r="J97" s="7">
        <f t="shared" si="15"/>
        <v>-100</v>
      </c>
      <c r="K97" s="7">
        <f t="shared" si="16"/>
        <v>-478010</v>
      </c>
      <c r="L97" s="25">
        <f t="shared" si="17"/>
        <v>-100</v>
      </c>
    </row>
    <row r="98" spans="1:12" ht="30" x14ac:dyDescent="0.25">
      <c r="A98" s="28">
        <v>33302</v>
      </c>
      <c r="B98" s="11" t="s">
        <v>165</v>
      </c>
      <c r="C98" s="12">
        <v>0</v>
      </c>
      <c r="D98" s="3">
        <v>1503657.69</v>
      </c>
      <c r="E98" s="3"/>
      <c r="F98" s="3"/>
      <c r="G98" s="60">
        <f t="shared" si="13"/>
        <v>1503657.69</v>
      </c>
      <c r="H98" s="54"/>
      <c r="I98" s="65">
        <f t="shared" si="14"/>
        <v>0</v>
      </c>
      <c r="J98" s="7">
        <v>0</v>
      </c>
      <c r="K98" s="7">
        <f t="shared" si="16"/>
        <v>-1503657.69</v>
      </c>
      <c r="L98" s="25">
        <f t="shared" si="17"/>
        <v>-100</v>
      </c>
    </row>
    <row r="99" spans="1:12" x14ac:dyDescent="0.25">
      <c r="A99" s="28">
        <v>33401</v>
      </c>
      <c r="B99" s="11" t="s">
        <v>95</v>
      </c>
      <c r="C99" s="12">
        <v>0</v>
      </c>
      <c r="D99" s="3"/>
      <c r="E99" s="3"/>
      <c r="F99" s="3"/>
      <c r="G99" s="60">
        <f t="shared" si="13"/>
        <v>0</v>
      </c>
      <c r="H99" s="54">
        <v>262000.08</v>
      </c>
      <c r="I99" s="65">
        <f t="shared" si="14"/>
        <v>262000.08</v>
      </c>
      <c r="J99" s="7">
        <v>100</v>
      </c>
      <c r="K99" s="7">
        <f t="shared" si="16"/>
        <v>262000.08</v>
      </c>
      <c r="L99" s="25">
        <v>100</v>
      </c>
    </row>
    <row r="100" spans="1:12" ht="30" x14ac:dyDescent="0.25">
      <c r="A100" s="28">
        <v>33601</v>
      </c>
      <c r="B100" s="11" t="s">
        <v>96</v>
      </c>
      <c r="C100" s="12">
        <v>0</v>
      </c>
      <c r="D100" s="3">
        <v>12000</v>
      </c>
      <c r="E100" s="3"/>
      <c r="F100" s="3"/>
      <c r="G100" s="60">
        <f t="shared" si="13"/>
        <v>12000</v>
      </c>
      <c r="H100" s="54">
        <v>20000.04</v>
      </c>
      <c r="I100" s="65">
        <f t="shared" si="14"/>
        <v>20000.04</v>
      </c>
      <c r="J100" s="7">
        <v>100</v>
      </c>
      <c r="K100" s="7">
        <f t="shared" si="16"/>
        <v>8000.0400000000009</v>
      </c>
      <c r="L100" s="25">
        <f t="shared" si="17"/>
        <v>66.667000000000002</v>
      </c>
    </row>
    <row r="101" spans="1:12" x14ac:dyDescent="0.25">
      <c r="A101" s="28">
        <v>33602</v>
      </c>
      <c r="B101" s="11" t="s">
        <v>97</v>
      </c>
      <c r="C101" s="12">
        <v>38499.96</v>
      </c>
      <c r="D101" s="3">
        <v>33000</v>
      </c>
      <c r="E101" s="3"/>
      <c r="F101" s="3"/>
      <c r="G101" s="60">
        <f t="shared" si="13"/>
        <v>71499.959999999992</v>
      </c>
      <c r="H101" s="54">
        <v>36000</v>
      </c>
      <c r="I101" s="65">
        <f t="shared" si="14"/>
        <v>-2499.9599999999991</v>
      </c>
      <c r="J101" s="7">
        <f t="shared" si="15"/>
        <v>-6.4934093438019147</v>
      </c>
      <c r="K101" s="7">
        <f t="shared" si="16"/>
        <v>-35499.959999999992</v>
      </c>
      <c r="L101" s="25">
        <f t="shared" si="17"/>
        <v>-49.650321482697329</v>
      </c>
    </row>
    <row r="102" spans="1:12" x14ac:dyDescent="0.25">
      <c r="A102" s="28">
        <v>33604</v>
      </c>
      <c r="B102" s="11" t="s">
        <v>98</v>
      </c>
      <c r="C102" s="12">
        <v>402999.96</v>
      </c>
      <c r="D102" s="3">
        <v>302960</v>
      </c>
      <c r="E102" s="3"/>
      <c r="F102" s="3"/>
      <c r="G102" s="60">
        <f t="shared" si="13"/>
        <v>705959.96</v>
      </c>
      <c r="H102" s="54">
        <v>555999.96</v>
      </c>
      <c r="I102" s="65">
        <f t="shared" si="14"/>
        <v>152999.99999999994</v>
      </c>
      <c r="J102" s="7">
        <f t="shared" si="15"/>
        <v>37.965264314170156</v>
      </c>
      <c r="K102" s="7">
        <f t="shared" si="16"/>
        <v>-149960</v>
      </c>
      <c r="L102" s="25">
        <f t="shared" si="17"/>
        <v>-21.24199791727564</v>
      </c>
    </row>
    <row r="103" spans="1:12" x14ac:dyDescent="0.25">
      <c r="A103" s="28">
        <v>33801</v>
      </c>
      <c r="B103" s="11" t="s">
        <v>99</v>
      </c>
      <c r="C103" s="12">
        <v>2873145.48</v>
      </c>
      <c r="D103" s="3">
        <v>1652329</v>
      </c>
      <c r="E103" s="3">
        <v>-681333</v>
      </c>
      <c r="F103" s="3"/>
      <c r="G103" s="60">
        <f t="shared" si="13"/>
        <v>3844141.4800000004</v>
      </c>
      <c r="H103" s="54">
        <v>8321000.1600000001</v>
      </c>
      <c r="I103" s="65">
        <f t="shared" si="14"/>
        <v>5447854.6799999997</v>
      </c>
      <c r="J103" s="7">
        <f t="shared" si="15"/>
        <v>189.61290745361072</v>
      </c>
      <c r="K103" s="7">
        <f t="shared" si="16"/>
        <v>4476858.68</v>
      </c>
      <c r="L103" s="25">
        <f t="shared" si="17"/>
        <v>116.45925893445522</v>
      </c>
    </row>
    <row r="104" spans="1:12" ht="30" x14ac:dyDescent="0.25">
      <c r="A104" s="28">
        <v>34101</v>
      </c>
      <c r="B104" s="11" t="s">
        <v>100</v>
      </c>
      <c r="C104" s="12">
        <v>0</v>
      </c>
      <c r="D104" s="3">
        <v>40000</v>
      </c>
      <c r="E104" s="3"/>
      <c r="F104" s="3"/>
      <c r="G104" s="60">
        <f t="shared" si="13"/>
        <v>40000</v>
      </c>
      <c r="H104" s="54">
        <v>360000</v>
      </c>
      <c r="I104" s="65">
        <f t="shared" si="14"/>
        <v>360000</v>
      </c>
      <c r="J104" s="7">
        <v>100</v>
      </c>
      <c r="K104" s="7">
        <f t="shared" si="16"/>
        <v>320000</v>
      </c>
      <c r="L104" s="25">
        <f t="shared" si="17"/>
        <v>800</v>
      </c>
    </row>
    <row r="105" spans="1:12" ht="30" hidden="1" x14ac:dyDescent="0.25">
      <c r="A105" s="28">
        <v>34102</v>
      </c>
      <c r="B105" s="11" t="s">
        <v>101</v>
      </c>
      <c r="C105" s="12">
        <v>0</v>
      </c>
      <c r="D105" s="3"/>
      <c r="E105" s="3"/>
      <c r="F105" s="3"/>
      <c r="G105" s="60">
        <f t="shared" si="13"/>
        <v>0</v>
      </c>
      <c r="H105" s="54"/>
      <c r="I105" s="65">
        <f t="shared" si="14"/>
        <v>0</v>
      </c>
      <c r="J105" s="7" t="e">
        <f t="shared" si="15"/>
        <v>#DIV/0!</v>
      </c>
      <c r="K105" s="7">
        <f t="shared" si="16"/>
        <v>0</v>
      </c>
      <c r="L105" s="25" t="e">
        <f t="shared" si="17"/>
        <v>#DIV/0!</v>
      </c>
    </row>
    <row r="106" spans="1:12" hidden="1" x14ac:dyDescent="0.25">
      <c r="A106" s="28">
        <v>34302</v>
      </c>
      <c r="B106" s="11" t="s">
        <v>102</v>
      </c>
      <c r="C106" s="12">
        <v>0</v>
      </c>
      <c r="D106" s="3"/>
      <c r="E106" s="3"/>
      <c r="F106" s="3"/>
      <c r="G106" s="60">
        <f t="shared" si="13"/>
        <v>0</v>
      </c>
      <c r="H106" s="54"/>
      <c r="I106" s="65">
        <f t="shared" si="14"/>
        <v>0</v>
      </c>
      <c r="J106" s="7" t="e">
        <f t="shared" si="15"/>
        <v>#DIV/0!</v>
      </c>
      <c r="K106" s="7">
        <f t="shared" si="16"/>
        <v>0</v>
      </c>
      <c r="L106" s="25" t="e">
        <f t="shared" si="17"/>
        <v>#DIV/0!</v>
      </c>
    </row>
    <row r="107" spans="1:12" ht="30" x14ac:dyDescent="0.25">
      <c r="A107" s="28">
        <v>34401</v>
      </c>
      <c r="B107" s="11" t="s">
        <v>103</v>
      </c>
      <c r="C107" s="12">
        <v>0</v>
      </c>
      <c r="D107" s="3">
        <v>360000</v>
      </c>
      <c r="E107" s="3"/>
      <c r="F107" s="3"/>
      <c r="G107" s="60">
        <f t="shared" si="13"/>
        <v>360000</v>
      </c>
      <c r="H107" s="54"/>
      <c r="I107" s="65">
        <f t="shared" si="14"/>
        <v>0</v>
      </c>
      <c r="J107" s="7">
        <v>0</v>
      </c>
      <c r="K107" s="7">
        <f t="shared" si="16"/>
        <v>-360000</v>
      </c>
      <c r="L107" s="25">
        <f t="shared" si="17"/>
        <v>-100</v>
      </c>
    </row>
    <row r="108" spans="1:12" x14ac:dyDescent="0.25">
      <c r="A108" s="28">
        <v>34501</v>
      </c>
      <c r="B108" s="11" t="s">
        <v>104</v>
      </c>
      <c r="C108" s="12">
        <v>360000</v>
      </c>
      <c r="D108" s="3"/>
      <c r="E108" s="3"/>
      <c r="F108" s="3"/>
      <c r="G108" s="60">
        <f t="shared" si="13"/>
        <v>360000</v>
      </c>
      <c r="H108" s="54">
        <v>660000</v>
      </c>
      <c r="I108" s="65">
        <f t="shared" si="14"/>
        <v>300000</v>
      </c>
      <c r="J108" s="7">
        <f t="shared" si="15"/>
        <v>83.333333333333343</v>
      </c>
      <c r="K108" s="7">
        <f t="shared" si="16"/>
        <v>300000</v>
      </c>
      <c r="L108" s="25">
        <f t="shared" si="17"/>
        <v>83.333333333333343</v>
      </c>
    </row>
    <row r="109" spans="1:12" hidden="1" x14ac:dyDescent="0.25">
      <c r="A109" s="28">
        <v>34701</v>
      </c>
      <c r="B109" s="11" t="s">
        <v>105</v>
      </c>
      <c r="C109" s="12">
        <v>0</v>
      </c>
      <c r="D109" s="3"/>
      <c r="E109" s="3"/>
      <c r="F109" s="3"/>
      <c r="G109" s="60">
        <f t="shared" si="13"/>
        <v>0</v>
      </c>
      <c r="H109" s="54"/>
      <c r="I109" s="65">
        <f t="shared" si="14"/>
        <v>0</v>
      </c>
      <c r="J109" s="7" t="e">
        <f t="shared" si="15"/>
        <v>#DIV/0!</v>
      </c>
      <c r="K109" s="7">
        <f t="shared" si="16"/>
        <v>0</v>
      </c>
      <c r="L109" s="25" t="e">
        <f t="shared" si="17"/>
        <v>#DIV/0!</v>
      </c>
    </row>
    <row r="110" spans="1:12" ht="30" x14ac:dyDescent="0.25">
      <c r="A110" s="28">
        <v>35101</v>
      </c>
      <c r="B110" s="11" t="s">
        <v>106</v>
      </c>
      <c r="C110" s="12">
        <v>459512.1</v>
      </c>
      <c r="D110" s="3">
        <v>4858476.63</v>
      </c>
      <c r="E110" s="3"/>
      <c r="F110" s="3">
        <v>3846323.89</v>
      </c>
      <c r="G110" s="60">
        <f t="shared" si="13"/>
        <v>9164312.6199999992</v>
      </c>
      <c r="H110" s="54">
        <v>1949369.04</v>
      </c>
      <c r="I110" s="65">
        <f t="shared" si="14"/>
        <v>1489856.94</v>
      </c>
      <c r="J110" s="7">
        <f t="shared" si="15"/>
        <v>324.22583431426511</v>
      </c>
      <c r="K110" s="7">
        <f t="shared" si="16"/>
        <v>-7214943.5799999991</v>
      </c>
      <c r="L110" s="25">
        <f t="shared" si="17"/>
        <v>-78.72869334743406</v>
      </c>
    </row>
    <row r="111" spans="1:12" ht="45" x14ac:dyDescent="0.25">
      <c r="A111" s="28">
        <v>35201</v>
      </c>
      <c r="B111" s="11" t="s">
        <v>107</v>
      </c>
      <c r="C111" s="12">
        <v>131499.96</v>
      </c>
      <c r="D111" s="3">
        <v>120836</v>
      </c>
      <c r="E111" s="3"/>
      <c r="F111" s="3"/>
      <c r="G111" s="60">
        <f t="shared" si="13"/>
        <v>252335.96</v>
      </c>
      <c r="H111" s="54">
        <v>398000.04</v>
      </c>
      <c r="I111" s="65">
        <f t="shared" si="14"/>
        <v>266500.07999999996</v>
      </c>
      <c r="J111" s="7">
        <f t="shared" si="15"/>
        <v>202.6617194408272</v>
      </c>
      <c r="K111" s="7">
        <f t="shared" si="16"/>
        <v>145664.07999999999</v>
      </c>
      <c r="L111" s="25">
        <f t="shared" si="17"/>
        <v>57.726247182526038</v>
      </c>
    </row>
    <row r="112" spans="1:12" ht="45" x14ac:dyDescent="0.25">
      <c r="A112" s="28">
        <v>35301</v>
      </c>
      <c r="B112" s="11" t="s">
        <v>108</v>
      </c>
      <c r="C112" s="12">
        <v>729960</v>
      </c>
      <c r="D112" s="3">
        <v>562000</v>
      </c>
      <c r="E112" s="3"/>
      <c r="F112" s="3"/>
      <c r="G112" s="60">
        <f t="shared" si="13"/>
        <v>1291960</v>
      </c>
      <c r="H112" s="54">
        <v>1707999.96</v>
      </c>
      <c r="I112" s="65">
        <f t="shared" si="14"/>
        <v>978039.96</v>
      </c>
      <c r="J112" s="7">
        <f t="shared" si="15"/>
        <v>133.98541837908925</v>
      </c>
      <c r="K112" s="7">
        <f t="shared" si="16"/>
        <v>416039.95999999996</v>
      </c>
      <c r="L112" s="25">
        <f t="shared" si="17"/>
        <v>32.202232267252867</v>
      </c>
    </row>
    <row r="113" spans="1:12" ht="45" x14ac:dyDescent="0.25">
      <c r="A113" s="28">
        <v>35401</v>
      </c>
      <c r="B113" s="11" t="s">
        <v>109</v>
      </c>
      <c r="C113" s="12">
        <v>4999.9799999999996</v>
      </c>
      <c r="D113" s="3"/>
      <c r="E113" s="3"/>
      <c r="F113" s="3"/>
      <c r="G113" s="60">
        <f t="shared" si="13"/>
        <v>4999.9799999999996</v>
      </c>
      <c r="H113" s="54"/>
      <c r="I113" s="65">
        <f t="shared" si="14"/>
        <v>-4999.9799999999996</v>
      </c>
      <c r="J113" s="7">
        <f t="shared" si="15"/>
        <v>-100</v>
      </c>
      <c r="K113" s="7">
        <f t="shared" si="16"/>
        <v>-4999.9799999999996</v>
      </c>
      <c r="L113" s="25">
        <f t="shared" si="17"/>
        <v>-100</v>
      </c>
    </row>
    <row r="114" spans="1:12" ht="30" x14ac:dyDescent="0.25">
      <c r="A114" s="28">
        <v>35501</v>
      </c>
      <c r="B114" s="11" t="s">
        <v>110</v>
      </c>
      <c r="C114" s="12">
        <v>249999.96</v>
      </c>
      <c r="D114" s="3">
        <v>326140</v>
      </c>
      <c r="E114" s="3"/>
      <c r="F114" s="3"/>
      <c r="G114" s="60">
        <f t="shared" si="13"/>
        <v>576139.96</v>
      </c>
      <c r="H114" s="54">
        <v>1532000.04</v>
      </c>
      <c r="I114" s="65">
        <f t="shared" si="14"/>
        <v>1282000.08</v>
      </c>
      <c r="J114" s="7">
        <f t="shared" si="15"/>
        <v>512.80011404801826</v>
      </c>
      <c r="K114" s="7">
        <f t="shared" si="16"/>
        <v>955860.08000000007</v>
      </c>
      <c r="L114" s="25">
        <f t="shared" si="17"/>
        <v>165.90761730882201</v>
      </c>
    </row>
    <row r="115" spans="1:12" ht="45" x14ac:dyDescent="0.25">
      <c r="A115" s="28">
        <v>35704</v>
      </c>
      <c r="B115" s="11" t="s">
        <v>111</v>
      </c>
      <c r="C115" s="12">
        <v>435599.88</v>
      </c>
      <c r="D115" s="3">
        <v>1515606.8</v>
      </c>
      <c r="E115" s="3">
        <v>-185600</v>
      </c>
      <c r="F115" s="3"/>
      <c r="G115" s="60">
        <f t="shared" si="13"/>
        <v>1765606.6800000002</v>
      </c>
      <c r="H115" s="54">
        <v>2183000.04</v>
      </c>
      <c r="I115" s="65">
        <f t="shared" si="14"/>
        <v>1747400.1600000001</v>
      </c>
      <c r="J115" s="7">
        <f t="shared" si="15"/>
        <v>401.14798929696673</v>
      </c>
      <c r="K115" s="7">
        <f t="shared" si="16"/>
        <v>417393.35999999987</v>
      </c>
      <c r="L115" s="25">
        <f t="shared" si="17"/>
        <v>23.640223200786707</v>
      </c>
    </row>
    <row r="116" spans="1:12" ht="45" x14ac:dyDescent="0.25">
      <c r="A116" s="28">
        <v>35705</v>
      </c>
      <c r="B116" s="11" t="s">
        <v>112</v>
      </c>
      <c r="C116" s="12">
        <v>2652017.2799999998</v>
      </c>
      <c r="D116" s="3">
        <v>543380</v>
      </c>
      <c r="E116" s="3"/>
      <c r="F116" s="3"/>
      <c r="G116" s="60">
        <f t="shared" si="13"/>
        <v>3195397.28</v>
      </c>
      <c r="H116" s="54"/>
      <c r="I116" s="65">
        <f t="shared" si="14"/>
        <v>-2652017.2799999998</v>
      </c>
      <c r="J116" s="7">
        <f t="shared" si="15"/>
        <v>-100</v>
      </c>
      <c r="K116" s="7">
        <f t="shared" si="16"/>
        <v>-3195397.28</v>
      </c>
      <c r="L116" s="25">
        <f t="shared" si="17"/>
        <v>-100</v>
      </c>
    </row>
    <row r="117" spans="1:12" ht="45" x14ac:dyDescent="0.25">
      <c r="A117" s="28">
        <v>35706</v>
      </c>
      <c r="B117" s="11" t="s">
        <v>113</v>
      </c>
      <c r="C117" s="12">
        <v>405000</v>
      </c>
      <c r="D117" s="3">
        <v>943219</v>
      </c>
      <c r="E117" s="3">
        <v>-34000</v>
      </c>
      <c r="F117" s="3"/>
      <c r="G117" s="60">
        <f t="shared" si="13"/>
        <v>1314219</v>
      </c>
      <c r="H117" s="54">
        <v>2096000.04</v>
      </c>
      <c r="I117" s="65">
        <f t="shared" si="14"/>
        <v>1691000.04</v>
      </c>
      <c r="J117" s="7">
        <f t="shared" si="15"/>
        <v>417.53087407407406</v>
      </c>
      <c r="K117" s="7">
        <f t="shared" si="16"/>
        <v>781781.04</v>
      </c>
      <c r="L117" s="25">
        <f t="shared" si="17"/>
        <v>59.486359579339506</v>
      </c>
    </row>
    <row r="118" spans="1:12" ht="30" x14ac:dyDescent="0.25">
      <c r="A118" s="28">
        <v>35708</v>
      </c>
      <c r="B118" s="11" t="s">
        <v>114</v>
      </c>
      <c r="C118" s="12">
        <v>168559.92</v>
      </c>
      <c r="D118" s="3"/>
      <c r="E118" s="3"/>
      <c r="F118" s="3"/>
      <c r="G118" s="60">
        <f t="shared" si="13"/>
        <v>168559.92</v>
      </c>
      <c r="H118" s="54">
        <v>399999.96</v>
      </c>
      <c r="I118" s="65">
        <f t="shared" si="14"/>
        <v>231440.04</v>
      </c>
      <c r="J118" s="7">
        <f t="shared" si="15"/>
        <v>137.30431291139672</v>
      </c>
      <c r="K118" s="7">
        <f t="shared" si="16"/>
        <v>231440.04</v>
      </c>
      <c r="L118" s="25">
        <f t="shared" si="17"/>
        <v>137.30431291139672</v>
      </c>
    </row>
    <row r="119" spans="1:12" x14ac:dyDescent="0.25">
      <c r="A119" s="28">
        <v>35801</v>
      </c>
      <c r="B119" s="11" t="s">
        <v>115</v>
      </c>
      <c r="C119" s="12">
        <v>320160</v>
      </c>
      <c r="D119" s="3">
        <v>424304</v>
      </c>
      <c r="E119" s="3"/>
      <c r="F119" s="3"/>
      <c r="G119" s="60">
        <f t="shared" si="13"/>
        <v>744464</v>
      </c>
      <c r="H119" s="54">
        <v>816999.96</v>
      </c>
      <c r="I119" s="65">
        <f t="shared" si="14"/>
        <v>496839.95999999996</v>
      </c>
      <c r="J119" s="7">
        <f t="shared" si="15"/>
        <v>155.18489505247376</v>
      </c>
      <c r="K119" s="7">
        <f t="shared" si="16"/>
        <v>72535.959999999963</v>
      </c>
      <c r="L119" s="25">
        <f t="shared" si="17"/>
        <v>9.743380472393568</v>
      </c>
    </row>
    <row r="120" spans="1:12" x14ac:dyDescent="0.25">
      <c r="A120" s="28">
        <v>35802</v>
      </c>
      <c r="B120" s="11" t="s">
        <v>116</v>
      </c>
      <c r="C120" s="12">
        <v>0</v>
      </c>
      <c r="D120" s="3">
        <v>6000</v>
      </c>
      <c r="E120" s="3"/>
      <c r="F120" s="3"/>
      <c r="G120" s="60">
        <f t="shared" si="13"/>
        <v>6000</v>
      </c>
      <c r="H120" s="54">
        <v>12000</v>
      </c>
      <c r="I120" s="65">
        <f t="shared" si="14"/>
        <v>12000</v>
      </c>
      <c r="J120" s="7">
        <v>100</v>
      </c>
      <c r="K120" s="7">
        <f t="shared" si="16"/>
        <v>6000</v>
      </c>
      <c r="L120" s="25">
        <f t="shared" si="17"/>
        <v>100</v>
      </c>
    </row>
    <row r="121" spans="1:12" ht="30" x14ac:dyDescent="0.25">
      <c r="A121" s="28">
        <v>35804</v>
      </c>
      <c r="B121" s="11" t="s">
        <v>117</v>
      </c>
      <c r="C121" s="12">
        <v>857975.94</v>
      </c>
      <c r="D121" s="3">
        <v>1008628.36</v>
      </c>
      <c r="E121" s="3"/>
      <c r="F121" s="3"/>
      <c r="G121" s="60">
        <f t="shared" si="13"/>
        <v>1866604.2999999998</v>
      </c>
      <c r="H121" s="54">
        <v>3324999.96</v>
      </c>
      <c r="I121" s="65">
        <f t="shared" si="14"/>
        <v>2467024.02</v>
      </c>
      <c r="J121" s="7">
        <f t="shared" si="15"/>
        <v>287.54000024755942</v>
      </c>
      <c r="K121" s="7">
        <f t="shared" si="16"/>
        <v>1458395.6600000001</v>
      </c>
      <c r="L121" s="25">
        <f t="shared" si="17"/>
        <v>78.130949339396693</v>
      </c>
    </row>
    <row r="122" spans="1:12" x14ac:dyDescent="0.25">
      <c r="A122" s="28">
        <v>35901</v>
      </c>
      <c r="B122" s="11" t="s">
        <v>118</v>
      </c>
      <c r="C122" s="12">
        <v>49999.98</v>
      </c>
      <c r="D122" s="3">
        <v>50000</v>
      </c>
      <c r="E122" s="3"/>
      <c r="F122" s="3"/>
      <c r="G122" s="60">
        <f t="shared" si="13"/>
        <v>99999.98000000001</v>
      </c>
      <c r="H122" s="54">
        <v>48000</v>
      </c>
      <c r="I122" s="65">
        <f t="shared" si="14"/>
        <v>-1999.9800000000032</v>
      </c>
      <c r="J122" s="7">
        <f t="shared" si="15"/>
        <v>-3.9999615999846441</v>
      </c>
      <c r="K122" s="7">
        <f t="shared" si="16"/>
        <v>-51999.98000000001</v>
      </c>
      <c r="L122" s="25">
        <f t="shared" si="17"/>
        <v>-51.999990399998083</v>
      </c>
    </row>
    <row r="123" spans="1:12" x14ac:dyDescent="0.25">
      <c r="A123" s="28">
        <v>35902</v>
      </c>
      <c r="B123" s="11" t="s">
        <v>119</v>
      </c>
      <c r="C123" s="12">
        <v>180000</v>
      </c>
      <c r="D123" s="3">
        <v>25000</v>
      </c>
      <c r="E123" s="3"/>
      <c r="F123" s="3"/>
      <c r="G123" s="60">
        <f t="shared" si="13"/>
        <v>205000</v>
      </c>
      <c r="H123" s="54">
        <v>300000</v>
      </c>
      <c r="I123" s="65">
        <f t="shared" si="14"/>
        <v>120000</v>
      </c>
      <c r="J123" s="7">
        <f t="shared" si="15"/>
        <v>66.666666666666657</v>
      </c>
      <c r="K123" s="7">
        <f t="shared" si="16"/>
        <v>95000</v>
      </c>
      <c r="L123" s="25">
        <f t="shared" si="17"/>
        <v>46.341463414634148</v>
      </c>
    </row>
    <row r="124" spans="1:12" hidden="1" x14ac:dyDescent="0.25">
      <c r="A124" s="28">
        <v>36101</v>
      </c>
      <c r="B124" s="11" t="s">
        <v>120</v>
      </c>
      <c r="C124" s="12">
        <v>0</v>
      </c>
      <c r="D124" s="3"/>
      <c r="E124" s="3"/>
      <c r="F124" s="3"/>
      <c r="G124" s="60">
        <f t="shared" si="13"/>
        <v>0</v>
      </c>
      <c r="H124" s="54"/>
      <c r="I124" s="65">
        <f t="shared" si="14"/>
        <v>0</v>
      </c>
      <c r="J124" s="7" t="e">
        <f t="shared" si="15"/>
        <v>#DIV/0!</v>
      </c>
      <c r="K124" s="7">
        <f t="shared" si="16"/>
        <v>0</v>
      </c>
      <c r="L124" s="25" t="e">
        <f t="shared" si="17"/>
        <v>#DIV/0!</v>
      </c>
    </row>
    <row r="125" spans="1:12" ht="30" hidden="1" x14ac:dyDescent="0.25">
      <c r="A125" s="28">
        <v>36301</v>
      </c>
      <c r="B125" s="11" t="s">
        <v>121</v>
      </c>
      <c r="C125" s="12">
        <v>0</v>
      </c>
      <c r="D125" s="3"/>
      <c r="E125" s="3"/>
      <c r="F125" s="3"/>
      <c r="G125" s="60">
        <f t="shared" si="13"/>
        <v>0</v>
      </c>
      <c r="H125" s="54"/>
      <c r="I125" s="65">
        <f t="shared" si="14"/>
        <v>0</v>
      </c>
      <c r="J125" s="7" t="e">
        <f t="shared" si="15"/>
        <v>#DIV/0!</v>
      </c>
      <c r="K125" s="7">
        <f t="shared" si="16"/>
        <v>0</v>
      </c>
      <c r="L125" s="25" t="e">
        <f t="shared" si="17"/>
        <v>#DIV/0!</v>
      </c>
    </row>
    <row r="126" spans="1:12" hidden="1" x14ac:dyDescent="0.25">
      <c r="A126" s="28">
        <v>36401</v>
      </c>
      <c r="B126" s="11" t="s">
        <v>122</v>
      </c>
      <c r="C126" s="12">
        <v>0</v>
      </c>
      <c r="D126" s="3"/>
      <c r="E126" s="3"/>
      <c r="F126" s="3"/>
      <c r="G126" s="60">
        <f t="shared" si="13"/>
        <v>0</v>
      </c>
      <c r="H126" s="54"/>
      <c r="I126" s="65">
        <f t="shared" si="14"/>
        <v>0</v>
      </c>
      <c r="J126" s="7">
        <v>0</v>
      </c>
      <c r="K126" s="7">
        <f t="shared" si="16"/>
        <v>0</v>
      </c>
      <c r="L126" s="25">
        <v>0</v>
      </c>
    </row>
    <row r="127" spans="1:12" x14ac:dyDescent="0.25">
      <c r="A127" s="28">
        <v>37101</v>
      </c>
      <c r="B127" s="11" t="s">
        <v>123</v>
      </c>
      <c r="C127" s="12">
        <v>34999.980000000003</v>
      </c>
      <c r="D127" s="3">
        <v>87155</v>
      </c>
      <c r="E127" s="3"/>
      <c r="F127" s="3"/>
      <c r="G127" s="60">
        <f t="shared" si="13"/>
        <v>122154.98000000001</v>
      </c>
      <c r="H127" s="54">
        <v>80000.039999999994</v>
      </c>
      <c r="I127" s="65">
        <f t="shared" si="14"/>
        <v>45000.05999999999</v>
      </c>
      <c r="J127" s="7">
        <f t="shared" si="15"/>
        <v>128.57167346952764</v>
      </c>
      <c r="K127" s="7">
        <f t="shared" si="16"/>
        <v>-42154.940000000017</v>
      </c>
      <c r="L127" s="25">
        <f t="shared" si="17"/>
        <v>-34.509391266733473</v>
      </c>
    </row>
    <row r="128" spans="1:12" hidden="1" x14ac:dyDescent="0.25">
      <c r="A128" s="28">
        <v>37201</v>
      </c>
      <c r="B128" s="11" t="s">
        <v>124</v>
      </c>
      <c r="C128" s="12">
        <v>0</v>
      </c>
      <c r="D128" s="3"/>
      <c r="E128" s="3"/>
      <c r="F128" s="3"/>
      <c r="G128" s="60">
        <f t="shared" si="13"/>
        <v>0</v>
      </c>
      <c r="H128" s="54"/>
      <c r="I128" s="65">
        <f t="shared" si="14"/>
        <v>0</v>
      </c>
      <c r="J128" s="7" t="e">
        <f t="shared" si="15"/>
        <v>#DIV/0!</v>
      </c>
      <c r="K128" s="7">
        <f t="shared" si="16"/>
        <v>0</v>
      </c>
      <c r="L128" s="25" t="e">
        <f t="shared" si="17"/>
        <v>#DIV/0!</v>
      </c>
    </row>
    <row r="129" spans="1:12" hidden="1" x14ac:dyDescent="0.25">
      <c r="A129" s="28">
        <v>37202</v>
      </c>
      <c r="B129" s="11" t="s">
        <v>125</v>
      </c>
      <c r="C129" s="12">
        <v>0</v>
      </c>
      <c r="D129" s="3"/>
      <c r="E129" s="3"/>
      <c r="F129" s="3"/>
      <c r="G129" s="60">
        <f t="shared" si="13"/>
        <v>0</v>
      </c>
      <c r="H129" s="54"/>
      <c r="I129" s="65">
        <f t="shared" si="14"/>
        <v>0</v>
      </c>
      <c r="J129" s="7" t="e">
        <f t="shared" si="15"/>
        <v>#DIV/0!</v>
      </c>
      <c r="K129" s="7">
        <f t="shared" si="16"/>
        <v>0</v>
      </c>
      <c r="L129" s="25" t="e">
        <f t="shared" si="17"/>
        <v>#DIV/0!</v>
      </c>
    </row>
    <row r="130" spans="1:12" x14ac:dyDescent="0.25">
      <c r="A130" s="28">
        <v>37501</v>
      </c>
      <c r="B130" s="11" t="s">
        <v>126</v>
      </c>
      <c r="C130" s="12">
        <v>249999.96</v>
      </c>
      <c r="D130" s="3">
        <v>309986</v>
      </c>
      <c r="E130" s="3"/>
      <c r="F130" s="3"/>
      <c r="G130" s="60">
        <f t="shared" si="13"/>
        <v>559985.96</v>
      </c>
      <c r="H130" s="54">
        <v>539400</v>
      </c>
      <c r="I130" s="65">
        <f t="shared" si="14"/>
        <v>289400.04000000004</v>
      </c>
      <c r="J130" s="7">
        <f t="shared" si="15"/>
        <v>115.76003452160552</v>
      </c>
      <c r="K130" s="7">
        <f t="shared" si="16"/>
        <v>-20585.959999999963</v>
      </c>
      <c r="L130" s="25">
        <f t="shared" si="17"/>
        <v>-3.6761564522081898</v>
      </c>
    </row>
    <row r="131" spans="1:12" x14ac:dyDescent="0.25">
      <c r="A131" s="28">
        <v>37502</v>
      </c>
      <c r="B131" s="11" t="s">
        <v>127</v>
      </c>
      <c r="C131" s="12">
        <v>39999.96</v>
      </c>
      <c r="D131" s="3">
        <v>180677</v>
      </c>
      <c r="E131" s="3"/>
      <c r="F131" s="3"/>
      <c r="G131" s="60">
        <f t="shared" si="13"/>
        <v>220676.96</v>
      </c>
      <c r="H131" s="54">
        <v>200200.08</v>
      </c>
      <c r="I131" s="65">
        <f t="shared" si="14"/>
        <v>160200.12</v>
      </c>
      <c r="J131" s="7">
        <f t="shared" si="15"/>
        <v>400.50070050070053</v>
      </c>
      <c r="K131" s="7">
        <f t="shared" si="16"/>
        <v>-20476.880000000005</v>
      </c>
      <c r="L131" s="25">
        <f t="shared" si="17"/>
        <v>-9.2791200313798043</v>
      </c>
    </row>
    <row r="132" spans="1:12" ht="30" x14ac:dyDescent="0.25">
      <c r="A132" s="28">
        <v>37503</v>
      </c>
      <c r="B132" s="11" t="s">
        <v>178</v>
      </c>
      <c r="C132" s="12"/>
      <c r="D132" s="3"/>
      <c r="E132" s="3"/>
      <c r="F132" s="3"/>
      <c r="G132" s="60"/>
      <c r="H132" s="54">
        <v>5000.04</v>
      </c>
      <c r="I132" s="65">
        <f t="shared" ref="I132" si="24">H132-C132</f>
        <v>5000.04</v>
      </c>
      <c r="J132" s="7">
        <v>100</v>
      </c>
      <c r="K132" s="7">
        <f t="shared" ref="K132" si="25">H132-G132</f>
        <v>5000.04</v>
      </c>
      <c r="L132" s="25">
        <v>100</v>
      </c>
    </row>
    <row r="133" spans="1:12" x14ac:dyDescent="0.25">
      <c r="A133" s="28">
        <v>37601</v>
      </c>
      <c r="B133" s="11" t="s">
        <v>128</v>
      </c>
      <c r="C133" s="12">
        <v>0</v>
      </c>
      <c r="D133" s="3"/>
      <c r="E133" s="3"/>
      <c r="F133" s="3"/>
      <c r="G133" s="60">
        <f t="shared" si="13"/>
        <v>0</v>
      </c>
      <c r="H133" s="54">
        <v>3249.96</v>
      </c>
      <c r="I133" s="65">
        <f t="shared" si="14"/>
        <v>3249.96</v>
      </c>
      <c r="J133" s="7">
        <v>100</v>
      </c>
      <c r="K133" s="7">
        <f t="shared" si="16"/>
        <v>3249.96</v>
      </c>
      <c r="L133" s="25">
        <v>100</v>
      </c>
    </row>
    <row r="134" spans="1:12" x14ac:dyDescent="0.25">
      <c r="A134" s="28">
        <v>37602</v>
      </c>
      <c r="B134" s="11" t="s">
        <v>129</v>
      </c>
      <c r="C134" s="12">
        <v>0</v>
      </c>
      <c r="D134" s="3"/>
      <c r="E134" s="3"/>
      <c r="F134" s="3"/>
      <c r="G134" s="60">
        <f t="shared" si="13"/>
        <v>0</v>
      </c>
      <c r="H134" s="54">
        <v>8250</v>
      </c>
      <c r="I134" s="65">
        <f t="shared" si="14"/>
        <v>8250</v>
      </c>
      <c r="J134" s="7">
        <v>100</v>
      </c>
      <c r="K134" s="7">
        <f t="shared" si="16"/>
        <v>8250</v>
      </c>
      <c r="L134" s="25">
        <v>100</v>
      </c>
    </row>
    <row r="135" spans="1:12" ht="30" x14ac:dyDescent="0.25">
      <c r="A135" s="28">
        <v>37901</v>
      </c>
      <c r="B135" s="11" t="s">
        <v>179</v>
      </c>
      <c r="C135" s="12"/>
      <c r="D135" s="3"/>
      <c r="E135" s="3"/>
      <c r="F135" s="3"/>
      <c r="G135" s="60"/>
      <c r="H135" s="54">
        <v>999.96</v>
      </c>
      <c r="I135" s="65">
        <f t="shared" ref="I135" si="26">H135-C135</f>
        <v>999.96</v>
      </c>
      <c r="J135" s="7">
        <v>100</v>
      </c>
      <c r="K135" s="7">
        <f t="shared" ref="K135" si="27">H135-G135</f>
        <v>999.96</v>
      </c>
      <c r="L135" s="25">
        <v>100</v>
      </c>
    </row>
    <row r="136" spans="1:12" x14ac:dyDescent="0.25">
      <c r="A136" s="28">
        <v>37902</v>
      </c>
      <c r="B136" s="11" t="s">
        <v>130</v>
      </c>
      <c r="C136" s="12">
        <v>39999.96</v>
      </c>
      <c r="D136" s="3">
        <v>203540</v>
      </c>
      <c r="E136" s="3"/>
      <c r="F136" s="3"/>
      <c r="G136" s="60">
        <f t="shared" si="13"/>
        <v>243539.96</v>
      </c>
      <c r="H136" s="54">
        <v>200253.48</v>
      </c>
      <c r="I136" s="65">
        <f t="shared" si="14"/>
        <v>160253.52000000002</v>
      </c>
      <c r="J136" s="7">
        <f t="shared" si="15"/>
        <v>400.63420063420062</v>
      </c>
      <c r="K136" s="7">
        <f t="shared" si="16"/>
        <v>-43286.479999999981</v>
      </c>
      <c r="L136" s="25">
        <f t="shared" si="17"/>
        <v>-17.773871688243688</v>
      </c>
    </row>
    <row r="137" spans="1:12" hidden="1" x14ac:dyDescent="0.25">
      <c r="A137" s="28">
        <v>37903</v>
      </c>
      <c r="B137" s="11" t="s">
        <v>131</v>
      </c>
      <c r="C137" s="12">
        <v>0</v>
      </c>
      <c r="D137" s="3"/>
      <c r="E137" s="3"/>
      <c r="F137" s="3"/>
      <c r="G137" s="60">
        <f t="shared" si="13"/>
        <v>0</v>
      </c>
      <c r="H137" s="54"/>
      <c r="I137" s="65">
        <f t="shared" si="14"/>
        <v>0</v>
      </c>
      <c r="J137" s="7" t="e">
        <f t="shared" si="15"/>
        <v>#DIV/0!</v>
      </c>
      <c r="K137" s="7">
        <f t="shared" si="16"/>
        <v>0</v>
      </c>
      <c r="L137" s="25" t="e">
        <f t="shared" si="17"/>
        <v>#DIV/0!</v>
      </c>
    </row>
    <row r="138" spans="1:12" x14ac:dyDescent="0.25">
      <c r="A138" s="28">
        <v>38201</v>
      </c>
      <c r="B138" s="11" t="s">
        <v>180</v>
      </c>
      <c r="C138" s="12"/>
      <c r="D138" s="3"/>
      <c r="E138" s="3"/>
      <c r="F138" s="3"/>
      <c r="G138" s="60"/>
      <c r="H138" s="54">
        <v>500000.04</v>
      </c>
      <c r="I138" s="65">
        <f t="shared" ref="I138" si="28">H138-C138</f>
        <v>500000.04</v>
      </c>
      <c r="J138" s="7">
        <v>100</v>
      </c>
      <c r="K138" s="7">
        <f t="shared" ref="K138" si="29">H138-G138</f>
        <v>500000.04</v>
      </c>
      <c r="L138" s="25">
        <v>100</v>
      </c>
    </row>
    <row r="139" spans="1:12" x14ac:dyDescent="0.25">
      <c r="A139" s="28">
        <v>38501</v>
      </c>
      <c r="B139" s="11" t="s">
        <v>132</v>
      </c>
      <c r="C139" s="12">
        <v>199999.98</v>
      </c>
      <c r="D139" s="3">
        <v>250000</v>
      </c>
      <c r="E139" s="3"/>
      <c r="F139" s="3"/>
      <c r="G139" s="60">
        <f t="shared" si="13"/>
        <v>449999.98</v>
      </c>
      <c r="H139" s="54">
        <v>399999.96</v>
      </c>
      <c r="I139" s="65">
        <f t="shared" si="14"/>
        <v>199999.98</v>
      </c>
      <c r="J139" s="7">
        <f t="shared" si="15"/>
        <v>100</v>
      </c>
      <c r="K139" s="7">
        <f t="shared" si="16"/>
        <v>-50000.01999999996</v>
      </c>
      <c r="L139" s="25">
        <f t="shared" si="17"/>
        <v>-11.111116049382929</v>
      </c>
    </row>
    <row r="140" spans="1:12" hidden="1" x14ac:dyDescent="0.25">
      <c r="A140" s="28">
        <v>38503</v>
      </c>
      <c r="B140" s="11" t="s">
        <v>133</v>
      </c>
      <c r="C140" s="12">
        <v>0</v>
      </c>
      <c r="D140" s="3"/>
      <c r="E140" s="3"/>
      <c r="F140" s="3"/>
      <c r="G140" s="60">
        <f t="shared" si="13"/>
        <v>0</v>
      </c>
      <c r="H140" s="54"/>
      <c r="I140" s="65">
        <f t="shared" si="14"/>
        <v>0</v>
      </c>
      <c r="J140" s="7" t="e">
        <f t="shared" si="15"/>
        <v>#DIV/0!</v>
      </c>
      <c r="K140" s="7">
        <f t="shared" si="16"/>
        <v>0</v>
      </c>
      <c r="L140" s="25" t="e">
        <f t="shared" si="17"/>
        <v>#DIV/0!</v>
      </c>
    </row>
    <row r="141" spans="1:12" hidden="1" x14ac:dyDescent="0.25">
      <c r="A141" s="28">
        <v>39101</v>
      </c>
      <c r="B141" s="11" t="s">
        <v>134</v>
      </c>
      <c r="C141" s="12">
        <v>0</v>
      </c>
      <c r="D141" s="3"/>
      <c r="E141" s="3"/>
      <c r="F141" s="3"/>
      <c r="G141" s="60">
        <f t="shared" si="13"/>
        <v>0</v>
      </c>
      <c r="H141" s="54"/>
      <c r="I141" s="65">
        <f t="shared" si="14"/>
        <v>0</v>
      </c>
      <c r="J141" s="7" t="e">
        <f t="shared" si="15"/>
        <v>#DIV/0!</v>
      </c>
      <c r="K141" s="7">
        <f t="shared" si="16"/>
        <v>0</v>
      </c>
      <c r="L141" s="25" t="e">
        <f t="shared" si="17"/>
        <v>#DIV/0!</v>
      </c>
    </row>
    <row r="142" spans="1:12" x14ac:dyDescent="0.25">
      <c r="A142" s="28">
        <v>39201</v>
      </c>
      <c r="B142" s="11" t="s">
        <v>135</v>
      </c>
      <c r="C142" s="12">
        <v>0</v>
      </c>
      <c r="D142" s="3"/>
      <c r="E142" s="3"/>
      <c r="F142" s="3"/>
      <c r="G142" s="60">
        <f t="shared" si="13"/>
        <v>0</v>
      </c>
      <c r="H142" s="54">
        <v>5000.04</v>
      </c>
      <c r="I142" s="65">
        <f t="shared" si="14"/>
        <v>5000.04</v>
      </c>
      <c r="J142" s="7">
        <v>100</v>
      </c>
      <c r="K142" s="7">
        <f t="shared" si="16"/>
        <v>5000.04</v>
      </c>
      <c r="L142" s="25">
        <v>100</v>
      </c>
    </row>
    <row r="143" spans="1:12" x14ac:dyDescent="0.25">
      <c r="A143" s="28">
        <v>39601</v>
      </c>
      <c r="B143" s="11" t="s">
        <v>136</v>
      </c>
      <c r="C143" s="12">
        <v>0</v>
      </c>
      <c r="D143" s="3">
        <v>15000</v>
      </c>
      <c r="E143" s="3"/>
      <c r="F143" s="3"/>
      <c r="G143" s="60">
        <f t="shared" si="13"/>
        <v>15000</v>
      </c>
      <c r="H143" s="54">
        <v>5000.04</v>
      </c>
      <c r="I143" s="65">
        <f t="shared" si="14"/>
        <v>5000.04</v>
      </c>
      <c r="J143" s="7">
        <v>100</v>
      </c>
      <c r="K143" s="7">
        <f t="shared" si="16"/>
        <v>-9999.9599999999991</v>
      </c>
      <c r="L143" s="25">
        <f t="shared" si="17"/>
        <v>-66.66640000000001</v>
      </c>
    </row>
    <row r="144" spans="1:12" x14ac:dyDescent="0.25">
      <c r="A144" s="29"/>
      <c r="B144" s="13"/>
      <c r="C144" s="13"/>
      <c r="D144" s="13"/>
      <c r="E144" s="13"/>
      <c r="F144" s="13"/>
      <c r="G144" s="60"/>
      <c r="H144" s="54"/>
      <c r="I144" s="65"/>
      <c r="J144" s="7"/>
      <c r="K144" s="7"/>
      <c r="L144" s="25"/>
    </row>
    <row r="145" spans="1:12" ht="30" x14ac:dyDescent="0.25">
      <c r="A145" s="26">
        <v>400000</v>
      </c>
      <c r="B145" s="8" t="s">
        <v>137</v>
      </c>
      <c r="C145" s="9">
        <f>SUM(C146:C148)</f>
        <v>55000</v>
      </c>
      <c r="D145" s="9">
        <f t="shared" ref="D145:I145" si="30">SUM(D146:D148)</f>
        <v>0</v>
      </c>
      <c r="E145" s="9">
        <f t="shared" si="30"/>
        <v>0</v>
      </c>
      <c r="F145" s="9">
        <f t="shared" si="30"/>
        <v>0</v>
      </c>
      <c r="G145" s="61">
        <f t="shared" si="30"/>
        <v>55000</v>
      </c>
      <c r="H145" s="56">
        <f t="shared" ref="H145" si="31">SUM(H146:H148)</f>
        <v>60000</v>
      </c>
      <c r="I145" s="66">
        <f t="shared" si="30"/>
        <v>5000</v>
      </c>
      <c r="J145" s="10">
        <f t="shared" ref="J145:J176" si="32">(H145*100/C145)-100</f>
        <v>9.0909090909090935</v>
      </c>
      <c r="K145" s="9">
        <f t="shared" ref="K145" si="33">SUM(K146:K148)</f>
        <v>5000</v>
      </c>
      <c r="L145" s="30">
        <f t="shared" ref="L145:L176" si="34">(H145*100/G145)-100</f>
        <v>9.0909090909090935</v>
      </c>
    </row>
    <row r="146" spans="1:12" hidden="1" x14ac:dyDescent="0.25">
      <c r="A146" s="28">
        <v>44101</v>
      </c>
      <c r="B146" s="11" t="s">
        <v>138</v>
      </c>
      <c r="C146" s="12">
        <v>0</v>
      </c>
      <c r="D146" s="3"/>
      <c r="E146" s="3"/>
      <c r="F146" s="3"/>
      <c r="G146" s="60">
        <f t="shared" ref="G146:G176" si="35">SUM(C146:F146)</f>
        <v>0</v>
      </c>
      <c r="H146" s="54"/>
      <c r="I146" s="65">
        <f t="shared" ref="I146:I176" si="36">H146-C146</f>
        <v>0</v>
      </c>
      <c r="J146" s="7" t="e">
        <f t="shared" si="32"/>
        <v>#DIV/0!</v>
      </c>
      <c r="K146" s="7">
        <f t="shared" ref="K146:K176" si="37">H146-G146</f>
        <v>0</v>
      </c>
      <c r="L146" s="25" t="e">
        <f t="shared" si="34"/>
        <v>#DIV/0!</v>
      </c>
    </row>
    <row r="147" spans="1:12" x14ac:dyDescent="0.25">
      <c r="A147" s="28">
        <v>44502</v>
      </c>
      <c r="B147" s="11" t="s">
        <v>139</v>
      </c>
      <c r="C147" s="12">
        <v>55000</v>
      </c>
      <c r="D147" s="3"/>
      <c r="E147" s="3"/>
      <c r="F147" s="3"/>
      <c r="G147" s="60">
        <f t="shared" si="35"/>
        <v>55000</v>
      </c>
      <c r="H147" s="54">
        <v>60000</v>
      </c>
      <c r="I147" s="65">
        <f t="shared" si="36"/>
        <v>5000</v>
      </c>
      <c r="J147" s="7">
        <f t="shared" si="32"/>
        <v>9.0909090909090935</v>
      </c>
      <c r="K147" s="7">
        <f t="shared" si="37"/>
        <v>5000</v>
      </c>
      <c r="L147" s="25">
        <f t="shared" si="34"/>
        <v>9.0909090909090935</v>
      </c>
    </row>
    <row r="148" spans="1:12" ht="30" hidden="1" x14ac:dyDescent="0.25">
      <c r="A148" s="28">
        <v>46301</v>
      </c>
      <c r="B148" s="11" t="s">
        <v>140</v>
      </c>
      <c r="C148" s="12">
        <v>0</v>
      </c>
      <c r="D148" s="3"/>
      <c r="E148" s="3"/>
      <c r="F148" s="3"/>
      <c r="G148" s="60">
        <f t="shared" si="35"/>
        <v>0</v>
      </c>
      <c r="H148" s="54"/>
      <c r="I148" s="65">
        <f t="shared" si="36"/>
        <v>0</v>
      </c>
      <c r="J148" s="7" t="e">
        <f t="shared" si="32"/>
        <v>#DIV/0!</v>
      </c>
      <c r="K148" s="7">
        <f t="shared" si="37"/>
        <v>0</v>
      </c>
      <c r="L148" s="25" t="e">
        <f t="shared" si="34"/>
        <v>#DIV/0!</v>
      </c>
    </row>
    <row r="149" spans="1:12" x14ac:dyDescent="0.25">
      <c r="A149" s="29"/>
      <c r="B149" s="13"/>
      <c r="C149" s="13"/>
      <c r="D149" s="13"/>
      <c r="E149" s="13"/>
      <c r="F149" s="13"/>
      <c r="G149" s="60"/>
      <c r="H149" s="54"/>
      <c r="I149" s="65"/>
      <c r="J149" s="7"/>
      <c r="K149" s="7"/>
      <c r="L149" s="25"/>
    </row>
    <row r="150" spans="1:12" ht="30" x14ac:dyDescent="0.25">
      <c r="A150" s="26">
        <v>500000</v>
      </c>
      <c r="B150" s="8" t="s">
        <v>141</v>
      </c>
      <c r="C150" s="9">
        <f>SUM(C151:C168)</f>
        <v>21025223.280000005</v>
      </c>
      <c r="D150" s="9">
        <f t="shared" ref="D150:K150" si="38">SUM(D151:D168)</f>
        <v>16508979.549999999</v>
      </c>
      <c r="E150" s="9">
        <f t="shared" si="38"/>
        <v>-367511</v>
      </c>
      <c r="F150" s="9">
        <f t="shared" si="38"/>
        <v>0</v>
      </c>
      <c r="G150" s="61">
        <f t="shared" si="38"/>
        <v>37166691.830000006</v>
      </c>
      <c r="H150" s="56">
        <f t="shared" ref="H150" si="39">SUM(H151:H167)</f>
        <v>10324197</v>
      </c>
      <c r="I150" s="66">
        <f t="shared" si="38"/>
        <v>-10701026.279999996</v>
      </c>
      <c r="J150" s="9">
        <f t="shared" si="32"/>
        <v>-50.896136214540128</v>
      </c>
      <c r="K150" s="9">
        <f t="shared" si="38"/>
        <v>-26842494.829999998</v>
      </c>
      <c r="L150" s="30">
        <f t="shared" si="34"/>
        <v>-72.221910286708464</v>
      </c>
    </row>
    <row r="151" spans="1:12" x14ac:dyDescent="0.25">
      <c r="A151" s="28">
        <v>51101</v>
      </c>
      <c r="B151" s="11" t="s">
        <v>142</v>
      </c>
      <c r="C151" s="12">
        <v>611790.96</v>
      </c>
      <c r="D151" s="3">
        <v>2373051.4</v>
      </c>
      <c r="E151" s="3">
        <v>-214694</v>
      </c>
      <c r="F151" s="3"/>
      <c r="G151" s="60">
        <f t="shared" si="35"/>
        <v>2770148.36</v>
      </c>
      <c r="H151" s="54">
        <v>869527.56</v>
      </c>
      <c r="I151" s="65">
        <f t="shared" si="36"/>
        <v>257736.60000000009</v>
      </c>
      <c r="J151" s="7">
        <f t="shared" si="32"/>
        <v>42.128213205373299</v>
      </c>
      <c r="K151" s="7">
        <f t="shared" si="37"/>
        <v>-1900620.7999999998</v>
      </c>
      <c r="L151" s="25">
        <f t="shared" si="34"/>
        <v>-68.610794549646428</v>
      </c>
    </row>
    <row r="152" spans="1:12" hidden="1" x14ac:dyDescent="0.25">
      <c r="A152" s="28">
        <v>51301</v>
      </c>
      <c r="B152" s="11" t="s">
        <v>143</v>
      </c>
      <c r="C152" s="12">
        <v>0</v>
      </c>
      <c r="D152" s="3"/>
      <c r="E152" s="3"/>
      <c r="F152" s="3"/>
      <c r="G152" s="60">
        <f t="shared" si="35"/>
        <v>0</v>
      </c>
      <c r="H152" s="54"/>
      <c r="I152" s="65">
        <f t="shared" si="36"/>
        <v>0</v>
      </c>
      <c r="J152" s="7" t="e">
        <f t="shared" si="32"/>
        <v>#DIV/0!</v>
      </c>
      <c r="K152" s="7">
        <f t="shared" si="37"/>
        <v>0</v>
      </c>
      <c r="L152" s="25" t="e">
        <f t="shared" si="34"/>
        <v>#DIV/0!</v>
      </c>
    </row>
    <row r="153" spans="1:12" ht="30" x14ac:dyDescent="0.25">
      <c r="A153" s="28">
        <v>51501</v>
      </c>
      <c r="B153" s="11" t="s">
        <v>144</v>
      </c>
      <c r="C153" s="12">
        <v>18148283.16</v>
      </c>
      <c r="D153" s="3">
        <v>8660919.7599999998</v>
      </c>
      <c r="E153" s="3"/>
      <c r="F153" s="3"/>
      <c r="G153" s="60">
        <f t="shared" si="35"/>
        <v>26809202.920000002</v>
      </c>
      <c r="H153" s="54">
        <v>70958.16</v>
      </c>
      <c r="I153" s="65">
        <f t="shared" si="36"/>
        <v>-18077325</v>
      </c>
      <c r="J153" s="7">
        <f t="shared" si="32"/>
        <v>-99.609008965892727</v>
      </c>
      <c r="K153" s="7">
        <f t="shared" si="37"/>
        <v>-26738244.760000002</v>
      </c>
      <c r="L153" s="25">
        <f t="shared" si="34"/>
        <v>-99.735321634844041</v>
      </c>
    </row>
    <row r="154" spans="1:12" x14ac:dyDescent="0.25">
      <c r="A154" s="28">
        <v>51502</v>
      </c>
      <c r="B154" s="11" t="s">
        <v>145</v>
      </c>
      <c r="C154" s="12">
        <v>210859.2</v>
      </c>
      <c r="D154" s="3">
        <v>21276</v>
      </c>
      <c r="E154" s="3"/>
      <c r="F154" s="3"/>
      <c r="G154" s="60">
        <f t="shared" si="35"/>
        <v>232135.2</v>
      </c>
      <c r="H154" s="54"/>
      <c r="I154" s="65">
        <f t="shared" si="36"/>
        <v>-210859.2</v>
      </c>
      <c r="J154" s="7">
        <f t="shared" si="32"/>
        <v>-100</v>
      </c>
      <c r="K154" s="7">
        <f t="shared" si="37"/>
        <v>-232135.2</v>
      </c>
      <c r="L154" s="25">
        <f t="shared" si="34"/>
        <v>-100</v>
      </c>
    </row>
    <row r="155" spans="1:12" x14ac:dyDescent="0.25">
      <c r="A155" s="28">
        <v>51503</v>
      </c>
      <c r="B155" s="11" t="s">
        <v>146</v>
      </c>
      <c r="C155" s="12">
        <v>196020</v>
      </c>
      <c r="D155" s="3">
        <v>297783</v>
      </c>
      <c r="E155" s="3"/>
      <c r="F155" s="3"/>
      <c r="G155" s="60">
        <f t="shared" si="35"/>
        <v>493803</v>
      </c>
      <c r="H155" s="54"/>
      <c r="I155" s="65">
        <f t="shared" si="36"/>
        <v>-196020</v>
      </c>
      <c r="J155" s="7">
        <f t="shared" si="32"/>
        <v>-100</v>
      </c>
      <c r="K155" s="7">
        <f t="shared" si="37"/>
        <v>-493803</v>
      </c>
      <c r="L155" s="25">
        <f t="shared" si="34"/>
        <v>-100</v>
      </c>
    </row>
    <row r="156" spans="1:12" ht="30" x14ac:dyDescent="0.25">
      <c r="A156" s="28">
        <v>51901</v>
      </c>
      <c r="B156" s="11" t="s">
        <v>147</v>
      </c>
      <c r="C156" s="12">
        <v>473004.6</v>
      </c>
      <c r="D156" s="3">
        <v>591948.94999999995</v>
      </c>
      <c r="E156" s="3">
        <v>-23127</v>
      </c>
      <c r="F156" s="3"/>
      <c r="G156" s="60">
        <f t="shared" si="35"/>
        <v>1041826.5499999998</v>
      </c>
      <c r="H156" s="54">
        <v>68955.72</v>
      </c>
      <c r="I156" s="65">
        <f t="shared" si="36"/>
        <v>-404048.88</v>
      </c>
      <c r="J156" s="7">
        <f t="shared" si="32"/>
        <v>-85.421765454289442</v>
      </c>
      <c r="K156" s="7">
        <f t="shared" si="37"/>
        <v>-972870.82999999984</v>
      </c>
      <c r="L156" s="25">
        <f t="shared" si="34"/>
        <v>-93.381266776125059</v>
      </c>
    </row>
    <row r="157" spans="1:12" x14ac:dyDescent="0.25">
      <c r="A157" s="28">
        <v>52101</v>
      </c>
      <c r="B157" s="11" t="s">
        <v>148</v>
      </c>
      <c r="C157" s="12">
        <v>63499.92</v>
      </c>
      <c r="D157" s="3">
        <v>1537953.6</v>
      </c>
      <c r="E157" s="3">
        <v>-3515</v>
      </c>
      <c r="F157" s="3"/>
      <c r="G157" s="60">
        <f t="shared" si="35"/>
        <v>1597938.52</v>
      </c>
      <c r="H157" s="54">
        <v>26187.360000000001</v>
      </c>
      <c r="I157" s="65">
        <f t="shared" si="36"/>
        <v>-37312.559999999998</v>
      </c>
      <c r="J157" s="7">
        <f t="shared" si="32"/>
        <v>-58.760011036234374</v>
      </c>
      <c r="K157" s="7">
        <f t="shared" si="37"/>
        <v>-1571751.16</v>
      </c>
      <c r="L157" s="25">
        <f t="shared" si="34"/>
        <v>-98.361178501410677</v>
      </c>
    </row>
    <row r="158" spans="1:12" x14ac:dyDescent="0.25">
      <c r="A158" s="28">
        <v>52301</v>
      </c>
      <c r="B158" s="11" t="s">
        <v>149</v>
      </c>
      <c r="C158" s="12">
        <v>0</v>
      </c>
      <c r="D158" s="3">
        <v>538247</v>
      </c>
      <c r="E158" s="3"/>
      <c r="F158" s="3"/>
      <c r="G158" s="60">
        <f t="shared" si="35"/>
        <v>538247</v>
      </c>
      <c r="H158" s="54"/>
      <c r="I158" s="65">
        <f t="shared" si="36"/>
        <v>0</v>
      </c>
      <c r="J158" s="7">
        <v>0</v>
      </c>
      <c r="K158" s="7">
        <f t="shared" si="37"/>
        <v>-538247</v>
      </c>
      <c r="L158" s="25">
        <f t="shared" si="34"/>
        <v>-100</v>
      </c>
    </row>
    <row r="159" spans="1:12" x14ac:dyDescent="0.25">
      <c r="A159" s="28">
        <v>53101</v>
      </c>
      <c r="B159" s="11" t="s">
        <v>150</v>
      </c>
      <c r="C159" s="12">
        <v>115884</v>
      </c>
      <c r="D159" s="3"/>
      <c r="E159" s="3">
        <v>-115884</v>
      </c>
      <c r="F159" s="3"/>
      <c r="G159" s="60">
        <f t="shared" si="35"/>
        <v>0</v>
      </c>
      <c r="H159" s="54"/>
      <c r="I159" s="65">
        <f t="shared" si="36"/>
        <v>-115884</v>
      </c>
      <c r="J159" s="7">
        <f t="shared" si="32"/>
        <v>-100</v>
      </c>
      <c r="K159" s="7">
        <f t="shared" si="37"/>
        <v>0</v>
      </c>
      <c r="L159" s="25">
        <v>0</v>
      </c>
    </row>
    <row r="160" spans="1:12" hidden="1" x14ac:dyDescent="0.25">
      <c r="A160" s="28">
        <v>53201</v>
      </c>
      <c r="B160" s="11" t="s">
        <v>151</v>
      </c>
      <c r="C160" s="12">
        <v>0</v>
      </c>
      <c r="D160" s="3"/>
      <c r="E160" s="3"/>
      <c r="F160" s="3"/>
      <c r="G160" s="60">
        <f t="shared" si="35"/>
        <v>0</v>
      </c>
      <c r="H160" s="54"/>
      <c r="I160" s="65">
        <f t="shared" si="36"/>
        <v>0</v>
      </c>
      <c r="J160" s="7" t="e">
        <f t="shared" si="32"/>
        <v>#DIV/0!</v>
      </c>
      <c r="K160" s="7">
        <f t="shared" si="37"/>
        <v>0</v>
      </c>
      <c r="L160" s="25" t="e">
        <f t="shared" si="34"/>
        <v>#DIV/0!</v>
      </c>
    </row>
    <row r="161" spans="1:12" x14ac:dyDescent="0.25">
      <c r="A161" s="28">
        <v>54101</v>
      </c>
      <c r="B161" s="11" t="s">
        <v>152</v>
      </c>
      <c r="C161" s="12">
        <v>0</v>
      </c>
      <c r="D161" s="3"/>
      <c r="E161" s="3"/>
      <c r="F161" s="3"/>
      <c r="G161" s="60">
        <f t="shared" si="35"/>
        <v>0</v>
      </c>
      <c r="H161" s="54">
        <v>7406100</v>
      </c>
      <c r="I161" s="65">
        <f t="shared" si="36"/>
        <v>7406100</v>
      </c>
      <c r="J161" s="7">
        <v>100</v>
      </c>
      <c r="K161" s="7">
        <f t="shared" si="37"/>
        <v>7406100</v>
      </c>
      <c r="L161" s="25">
        <v>100</v>
      </c>
    </row>
    <row r="162" spans="1:12" ht="30" x14ac:dyDescent="0.25">
      <c r="A162" s="28">
        <v>56401</v>
      </c>
      <c r="B162" s="11" t="s">
        <v>153</v>
      </c>
      <c r="C162" s="12">
        <v>0</v>
      </c>
      <c r="D162" s="3">
        <v>1133087.6100000001</v>
      </c>
      <c r="E162" s="3"/>
      <c r="F162" s="3"/>
      <c r="G162" s="60">
        <f t="shared" si="35"/>
        <v>1133087.6100000001</v>
      </c>
      <c r="H162" s="54">
        <v>1629100.08</v>
      </c>
      <c r="I162" s="65">
        <f t="shared" si="36"/>
        <v>1629100.08</v>
      </c>
      <c r="J162" s="7">
        <v>100</v>
      </c>
      <c r="K162" s="7">
        <f t="shared" si="37"/>
        <v>496012.47</v>
      </c>
      <c r="L162" s="25">
        <f t="shared" si="34"/>
        <v>43.775297304680606</v>
      </c>
    </row>
    <row r="163" spans="1:12" x14ac:dyDescent="0.25">
      <c r="A163" s="28">
        <v>56501</v>
      </c>
      <c r="B163" s="11" t="s">
        <v>154</v>
      </c>
      <c r="C163" s="12">
        <v>1205881.44</v>
      </c>
      <c r="D163" s="3">
        <v>1309927.33</v>
      </c>
      <c r="E163" s="3">
        <v>-10291</v>
      </c>
      <c r="F163" s="3"/>
      <c r="G163" s="60">
        <f t="shared" si="35"/>
        <v>2505517.77</v>
      </c>
      <c r="H163" s="54">
        <v>31368.12</v>
      </c>
      <c r="I163" s="65">
        <f t="shared" si="36"/>
        <v>-1174513.3199999998</v>
      </c>
      <c r="J163" s="7">
        <f t="shared" si="32"/>
        <v>-97.398739298948001</v>
      </c>
      <c r="K163" s="7">
        <f t="shared" si="37"/>
        <v>-2474149.65</v>
      </c>
      <c r="L163" s="25">
        <f t="shared" si="34"/>
        <v>-98.748038414431207</v>
      </c>
    </row>
    <row r="164" spans="1:12" ht="30" x14ac:dyDescent="0.25">
      <c r="A164" s="28">
        <v>56601</v>
      </c>
      <c r="B164" s="11" t="s">
        <v>155</v>
      </c>
      <c r="C164" s="12">
        <v>0</v>
      </c>
      <c r="D164" s="3">
        <v>44784.9</v>
      </c>
      <c r="E164" s="3"/>
      <c r="F164" s="3"/>
      <c r="G164" s="60">
        <f t="shared" si="35"/>
        <v>44784.9</v>
      </c>
      <c r="H164" s="54"/>
      <c r="I164" s="65">
        <f t="shared" si="36"/>
        <v>0</v>
      </c>
      <c r="J164" s="7">
        <v>0</v>
      </c>
      <c r="K164" s="7">
        <f t="shared" si="37"/>
        <v>-44784.9</v>
      </c>
      <c r="L164" s="25">
        <f t="shared" si="34"/>
        <v>-100</v>
      </c>
    </row>
    <row r="165" spans="1:12" x14ac:dyDescent="0.25">
      <c r="A165" s="28">
        <v>56701</v>
      </c>
      <c r="B165" s="11" t="s">
        <v>174</v>
      </c>
      <c r="C165" s="12"/>
      <c r="D165" s="3"/>
      <c r="E165" s="3"/>
      <c r="F165" s="3"/>
      <c r="G165" s="60"/>
      <c r="H165" s="54">
        <v>222000</v>
      </c>
      <c r="I165" s="65">
        <f t="shared" ref="I165" si="40">H165-C165</f>
        <v>222000</v>
      </c>
      <c r="J165" s="7">
        <v>100</v>
      </c>
      <c r="K165" s="7">
        <f t="shared" ref="K165" si="41">H165-G165</f>
        <v>222000</v>
      </c>
      <c r="L165" s="25">
        <v>100</v>
      </c>
    </row>
    <row r="166" spans="1:12" hidden="1" x14ac:dyDescent="0.25">
      <c r="A166" s="28">
        <v>56901</v>
      </c>
      <c r="B166" s="11" t="s">
        <v>156</v>
      </c>
      <c r="C166" s="12">
        <v>0</v>
      </c>
      <c r="D166" s="3"/>
      <c r="E166" s="3"/>
      <c r="F166" s="3"/>
      <c r="G166" s="60">
        <f t="shared" si="35"/>
        <v>0</v>
      </c>
      <c r="H166" s="54"/>
      <c r="I166" s="65">
        <f t="shared" si="36"/>
        <v>0</v>
      </c>
      <c r="J166" s="7" t="e">
        <f t="shared" si="32"/>
        <v>#DIV/0!</v>
      </c>
      <c r="K166" s="7">
        <f t="shared" si="37"/>
        <v>0</v>
      </c>
      <c r="L166" s="25" t="e">
        <f t="shared" si="34"/>
        <v>#DIV/0!</v>
      </c>
    </row>
    <row r="167" spans="1:12" hidden="1" x14ac:dyDescent="0.25">
      <c r="A167" s="28">
        <v>59101</v>
      </c>
      <c r="B167" s="11" t="s">
        <v>157</v>
      </c>
      <c r="C167" s="12">
        <v>0</v>
      </c>
      <c r="D167" s="3"/>
      <c r="E167" s="3"/>
      <c r="F167" s="3"/>
      <c r="G167" s="60">
        <f t="shared" si="35"/>
        <v>0</v>
      </c>
      <c r="H167" s="54"/>
      <c r="I167" s="65">
        <f t="shared" si="36"/>
        <v>0</v>
      </c>
      <c r="J167" s="7" t="e">
        <f t="shared" si="32"/>
        <v>#DIV/0!</v>
      </c>
      <c r="K167" s="7">
        <f t="shared" si="37"/>
        <v>0</v>
      </c>
      <c r="L167" s="25" t="e">
        <f t="shared" si="34"/>
        <v>#DIV/0!</v>
      </c>
    </row>
    <row r="168" spans="1:12" x14ac:dyDescent="0.25">
      <c r="A168" s="29"/>
      <c r="B168" s="13"/>
      <c r="C168" s="13"/>
      <c r="D168" s="13"/>
      <c r="E168" s="13"/>
      <c r="F168" s="13"/>
      <c r="G168" s="60"/>
      <c r="H168" s="54"/>
      <c r="I168" s="65"/>
      <c r="J168" s="7"/>
      <c r="K168" s="7"/>
      <c r="L168" s="25"/>
    </row>
    <row r="169" spans="1:12" x14ac:dyDescent="0.25">
      <c r="A169" s="26">
        <v>600000</v>
      </c>
      <c r="B169" s="8" t="s">
        <v>158</v>
      </c>
      <c r="C169" s="9">
        <f>SUM(C170:C172)</f>
        <v>565148.64</v>
      </c>
      <c r="D169" s="9">
        <f t="shared" ref="D169:H169" si="42">SUM(D170:D172)</f>
        <v>12482316.17</v>
      </c>
      <c r="E169" s="9">
        <f t="shared" si="42"/>
        <v>-3846323.89</v>
      </c>
      <c r="F169" s="9">
        <f t="shared" si="42"/>
        <v>2971400</v>
      </c>
      <c r="G169" s="61">
        <f t="shared" si="42"/>
        <v>12172540.92</v>
      </c>
      <c r="H169" s="56">
        <f t="shared" ref="H169" si="43">SUM(H170:H172)</f>
        <v>3200000.04</v>
      </c>
      <c r="I169" s="66">
        <f>SUM(I170:I172)</f>
        <v>2634851.4</v>
      </c>
      <c r="J169" s="9">
        <f t="shared" si="32"/>
        <v>466.22272682103596</v>
      </c>
      <c r="K169" s="9">
        <f>SUM(K170:K172)</f>
        <v>-8972540.879999999</v>
      </c>
      <c r="L169" s="30">
        <f t="shared" si="34"/>
        <v>-73.711322385104779</v>
      </c>
    </row>
    <row r="170" spans="1:12" ht="30" x14ac:dyDescent="0.25">
      <c r="A170" s="28">
        <v>61201</v>
      </c>
      <c r="B170" s="11" t="s">
        <v>166</v>
      </c>
      <c r="C170" s="12">
        <v>0</v>
      </c>
      <c r="D170" s="3">
        <v>1250000</v>
      </c>
      <c r="E170" s="3">
        <v>-1250000</v>
      </c>
      <c r="F170" s="3">
        <v>2971400</v>
      </c>
      <c r="G170" s="60">
        <f t="shared" si="35"/>
        <v>2971400</v>
      </c>
      <c r="H170" s="54">
        <v>3200000.04</v>
      </c>
      <c r="I170" s="65">
        <f t="shared" si="36"/>
        <v>3200000.04</v>
      </c>
      <c r="J170" s="7">
        <v>100</v>
      </c>
      <c r="K170" s="7">
        <f t="shared" si="37"/>
        <v>228600.04000000004</v>
      </c>
      <c r="L170" s="25">
        <f t="shared" si="34"/>
        <v>7.693344551389913</v>
      </c>
    </row>
    <row r="171" spans="1:12" ht="30" hidden="1" x14ac:dyDescent="0.25">
      <c r="A171" s="28">
        <v>62201</v>
      </c>
      <c r="B171" s="11" t="s">
        <v>167</v>
      </c>
      <c r="C171" s="12">
        <v>0</v>
      </c>
      <c r="D171" s="3"/>
      <c r="E171" s="3"/>
      <c r="F171" s="3"/>
      <c r="G171" s="60">
        <f t="shared" si="35"/>
        <v>0</v>
      </c>
      <c r="H171" s="54"/>
      <c r="I171" s="65">
        <f t="shared" si="36"/>
        <v>0</v>
      </c>
      <c r="J171" s="7" t="e">
        <f t="shared" si="32"/>
        <v>#DIV/0!</v>
      </c>
      <c r="K171" s="7">
        <f t="shared" si="37"/>
        <v>0</v>
      </c>
      <c r="L171" s="25" t="e">
        <f t="shared" si="34"/>
        <v>#DIV/0!</v>
      </c>
    </row>
    <row r="172" spans="1:12" ht="30" x14ac:dyDescent="0.25">
      <c r="A172" s="28">
        <v>62901</v>
      </c>
      <c r="B172" s="11" t="s">
        <v>159</v>
      </c>
      <c r="C172" s="12">
        <v>565148.64</v>
      </c>
      <c r="D172" s="3">
        <v>11232316.17</v>
      </c>
      <c r="E172" s="3">
        <v>-2596323.89</v>
      </c>
      <c r="F172" s="3"/>
      <c r="G172" s="60">
        <f t="shared" si="35"/>
        <v>9201140.9199999999</v>
      </c>
      <c r="H172" s="54"/>
      <c r="I172" s="65">
        <f t="shared" si="36"/>
        <v>-565148.64</v>
      </c>
      <c r="J172" s="7">
        <f t="shared" si="32"/>
        <v>-100</v>
      </c>
      <c r="K172" s="7">
        <f t="shared" si="37"/>
        <v>-9201140.9199999999</v>
      </c>
      <c r="L172" s="25">
        <f t="shared" si="34"/>
        <v>-100</v>
      </c>
    </row>
    <row r="173" spans="1:12" x14ac:dyDescent="0.25">
      <c r="A173" s="29"/>
      <c r="B173" s="13"/>
      <c r="C173" s="13"/>
      <c r="D173" s="13"/>
      <c r="E173" s="13"/>
      <c r="F173" s="13"/>
      <c r="G173" s="60"/>
      <c r="H173" s="54"/>
      <c r="I173" s="65"/>
      <c r="J173" s="7"/>
      <c r="K173" s="7"/>
      <c r="L173" s="25"/>
    </row>
    <row r="174" spans="1:12" ht="30" x14ac:dyDescent="0.25">
      <c r="A174" s="26">
        <v>700000</v>
      </c>
      <c r="B174" s="8" t="s">
        <v>160</v>
      </c>
      <c r="C174" s="9">
        <f>SUM(C175:C176)</f>
        <v>5000000</v>
      </c>
      <c r="D174" s="9">
        <f t="shared" ref="D174:K174" si="44">SUM(D175:D176)</f>
        <v>0</v>
      </c>
      <c r="E174" s="9">
        <f t="shared" si="44"/>
        <v>0</v>
      </c>
      <c r="F174" s="9">
        <f t="shared" si="44"/>
        <v>0</v>
      </c>
      <c r="G174" s="61">
        <f t="shared" si="44"/>
        <v>5000000</v>
      </c>
      <c r="H174" s="56">
        <f t="shared" ref="H174" si="45">SUM(H175:H176)</f>
        <v>5000000</v>
      </c>
      <c r="I174" s="66">
        <f t="shared" si="44"/>
        <v>0</v>
      </c>
      <c r="J174" s="9">
        <f t="shared" si="32"/>
        <v>0</v>
      </c>
      <c r="K174" s="9">
        <f t="shared" si="44"/>
        <v>0</v>
      </c>
      <c r="L174" s="30">
        <f t="shared" si="34"/>
        <v>0</v>
      </c>
    </row>
    <row r="175" spans="1:12" ht="30" x14ac:dyDescent="0.25">
      <c r="A175" s="28">
        <v>75301</v>
      </c>
      <c r="B175" s="11" t="s">
        <v>161</v>
      </c>
      <c r="C175" s="12">
        <v>5000000</v>
      </c>
      <c r="D175" s="13"/>
      <c r="E175" s="13"/>
      <c r="F175" s="13"/>
      <c r="G175" s="60">
        <f t="shared" si="35"/>
        <v>5000000</v>
      </c>
      <c r="H175" s="54">
        <v>5000000</v>
      </c>
      <c r="I175" s="65">
        <f t="shared" si="36"/>
        <v>0</v>
      </c>
      <c r="J175" s="7">
        <f t="shared" si="32"/>
        <v>0</v>
      </c>
      <c r="K175" s="7">
        <f t="shared" si="37"/>
        <v>0</v>
      </c>
      <c r="L175" s="25">
        <f t="shared" si="34"/>
        <v>0</v>
      </c>
    </row>
    <row r="176" spans="1:12" hidden="1" x14ac:dyDescent="0.25">
      <c r="A176" s="28">
        <v>79901</v>
      </c>
      <c r="B176" s="11" t="s">
        <v>162</v>
      </c>
      <c r="C176" s="12">
        <v>0</v>
      </c>
      <c r="D176" s="13"/>
      <c r="E176" s="13"/>
      <c r="F176" s="13"/>
      <c r="G176" s="60">
        <f t="shared" si="35"/>
        <v>0</v>
      </c>
      <c r="H176" s="54">
        <v>0</v>
      </c>
      <c r="I176" s="65">
        <f t="shared" si="36"/>
        <v>0</v>
      </c>
      <c r="J176" s="7" t="e">
        <f t="shared" si="32"/>
        <v>#DIV/0!</v>
      </c>
      <c r="K176" s="7">
        <f t="shared" si="37"/>
        <v>0</v>
      </c>
      <c r="L176" s="25" t="e">
        <f t="shared" si="34"/>
        <v>#DIV/0!</v>
      </c>
    </row>
    <row r="177" spans="1:12" ht="15.75" thickBot="1" x14ac:dyDescent="0.3">
      <c r="A177" s="31"/>
      <c r="B177" s="32"/>
      <c r="C177" s="32"/>
      <c r="D177" s="32"/>
      <c r="E177" s="32"/>
      <c r="F177" s="32"/>
      <c r="G177" s="62"/>
      <c r="H177" s="57"/>
      <c r="I177" s="67"/>
      <c r="J177" s="32"/>
      <c r="K177" s="32"/>
      <c r="L177" s="33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</sheetData>
  <mergeCells count="11">
    <mergeCell ref="A1:L1"/>
    <mergeCell ref="I3:J3"/>
    <mergeCell ref="K3:L3"/>
    <mergeCell ref="A2:B3"/>
    <mergeCell ref="C2:G2"/>
    <mergeCell ref="H2:H4"/>
    <mergeCell ref="I2:L2"/>
    <mergeCell ref="C3:C4"/>
    <mergeCell ref="D3:D4"/>
    <mergeCell ref="E3:F3"/>
    <mergeCell ref="G3:G4"/>
  </mergeCells>
  <pageMargins left="0.51181102362204722" right="0.43307086614173229" top="1.45" bottom="0.43307086614173229" header="0.37" footer="0.27559055118110237"/>
  <pageSetup scale="67" fitToHeight="0" orientation="landscape" r:id="rId1"/>
  <headerFooter>
    <oddHeader>&amp;L&amp;G&amp;C&amp;"-,Negrita"&amp;14
PODER JUDICIAL DEL ESTADO DE BAJA CALIFORNIA
&amp;"-,Negrita Cursiva"CONSEJO DE LA JUDICATURA&amp;"-,Normal"
Proyecto de Presupuesto 2022&amp;R&amp;G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PRESUPUESTO_VS_PRESUPUESTO</vt:lpstr>
      <vt:lpstr>PRESUPUESTO_VS_PRESUPUESTO!Área_de_impresión</vt:lpstr>
      <vt:lpstr>PRESUPUESTO_VS_PRESUPUESTO!Print_Titles</vt:lpstr>
      <vt:lpstr>PRESUPUESTO_VS_PRESUPUESTO!Títulos_a_imprimir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cp:lastPrinted>2021-11-19T19:39:12Z</cp:lastPrinted>
  <dcterms:created xsi:type="dcterms:W3CDTF">2020-11-19T22:19:06Z</dcterms:created>
  <dcterms:modified xsi:type="dcterms:W3CDTF">2021-11-19T19:39:17Z</dcterms:modified>
</cp:coreProperties>
</file>